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ARKETING\"/>
    </mc:Choice>
  </mc:AlternateContent>
  <xr:revisionPtr revIDLastSave="0" documentId="13_ncr:1_{C317F483-69DB-410A-ABD8-E2ACF99F5CB8}" xr6:coauthVersionLast="45" xr6:coauthVersionMax="45" xr10:uidLastSave="{00000000-0000-0000-0000-000000000000}"/>
  <bookViews>
    <workbookView xWindow="-120" yWindow="-120" windowWidth="29040" windowHeight="17640" firstSheet="1" activeTab="1" xr2:uid="{B042CF5C-DC12-44A1-B8CA-12013C18AE09}"/>
  </bookViews>
  <sheets>
    <sheet name="Sandwiches" sheetId="1" state="hidden" r:id="rId1"/>
    <sheet name="Pick 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5" i="1"/>
  <c r="Z28" i="1" s="1"/>
  <c r="N4" i="1"/>
  <c r="AK130" i="1" l="1"/>
  <c r="AL148" i="1"/>
  <c r="AU148" i="1" s="1"/>
  <c r="AL147" i="1"/>
  <c r="AV147" i="1" s="1"/>
  <c r="AL146" i="1"/>
  <c r="AW146" i="1" s="1"/>
  <c r="AK132" i="1"/>
  <c r="AK131" i="1"/>
  <c r="AK129" i="1"/>
  <c r="AK128" i="1"/>
  <c r="Z27" i="1" s="1"/>
  <c r="AK127" i="1"/>
  <c r="AK126" i="1"/>
  <c r="AK125" i="1"/>
  <c r="Y28" i="1"/>
  <c r="X28" i="1"/>
  <c r="Y27" i="1"/>
  <c r="X27" i="1"/>
  <c r="Z26" i="1"/>
  <c r="Y26" i="1"/>
  <c r="X26" i="1"/>
  <c r="AN146" i="1" l="1"/>
  <c r="AQ146" i="1"/>
  <c r="AV146" i="1"/>
  <c r="AR146" i="1"/>
  <c r="AU146" i="1"/>
  <c r="AM147" i="1"/>
  <c r="AM146" i="1"/>
  <c r="AQ147" i="1"/>
  <c r="AU147" i="1"/>
  <c r="AP146" i="1"/>
  <c r="AT146" i="1"/>
  <c r="AX146" i="1"/>
  <c r="AO147" i="1"/>
  <c r="AS147" i="1"/>
  <c r="AW147" i="1"/>
  <c r="AN148" i="1"/>
  <c r="AR148" i="1"/>
  <c r="AV148" i="1"/>
  <c r="AP147" i="1"/>
  <c r="AT147" i="1"/>
  <c r="AX147" i="1"/>
  <c r="AO148" i="1"/>
  <c r="AS148" i="1"/>
  <c r="AW148" i="1"/>
  <c r="AP148" i="1"/>
  <c r="AT148" i="1"/>
  <c r="AX148" i="1"/>
  <c r="AO146" i="1"/>
  <c r="AS146" i="1"/>
  <c r="AN147" i="1"/>
  <c r="AR147" i="1"/>
  <c r="AM148" i="1"/>
  <c r="AQ148" i="1"/>
  <c r="AV149" i="1" l="1"/>
  <c r="Q9" i="1" s="1"/>
  <c r="AR149" i="1"/>
  <c r="Q5" i="1" s="1"/>
  <c r="AU149" i="1"/>
  <c r="AM149" i="1"/>
  <c r="S23" i="1" s="1"/>
  <c r="AN149" i="1"/>
  <c r="T23" i="1" s="1"/>
  <c r="AW149" i="1"/>
  <c r="Q10" i="1" s="1"/>
  <c r="AQ149" i="1"/>
  <c r="Q4" i="1" s="1"/>
  <c r="AS149" i="1"/>
  <c r="Q6" i="1" s="1"/>
  <c r="AO149" i="1"/>
  <c r="U23" i="1" s="1"/>
  <c r="AP149" i="1"/>
  <c r="Q3" i="1" s="1"/>
  <c r="AX149" i="1"/>
  <c r="Q11" i="1" s="1"/>
  <c r="AT149" i="1"/>
  <c r="Q7" i="1" s="1"/>
  <c r="AK154" i="1" l="1"/>
  <c r="Q8" i="1"/>
  <c r="AK155" i="1"/>
  <c r="AJ154" i="1"/>
  <c r="AJ155" i="1"/>
  <c r="AJ153" i="1"/>
  <c r="AJ156" i="1"/>
  <c r="AK153" i="1"/>
  <c r="AK156" i="1"/>
  <c r="AJ157" i="1" l="1"/>
  <c r="V23" i="1" s="1"/>
</calcChain>
</file>

<file path=xl/sharedStrings.xml><?xml version="1.0" encoding="utf-8"?>
<sst xmlns="http://schemas.openxmlformats.org/spreadsheetml/2006/main" count="374" uniqueCount="159">
  <si>
    <t>Description</t>
  </si>
  <si>
    <t>No.</t>
  </si>
  <si>
    <t>Bread Choice</t>
  </si>
  <si>
    <t>Condiment</t>
  </si>
  <si>
    <t>Choose 1 number from each column</t>
  </si>
  <si>
    <t>Item #</t>
  </si>
  <si>
    <t>WG Hamburger Bun 3"</t>
  </si>
  <si>
    <t>L. S. Ketchup 9 gm packet</t>
  </si>
  <si>
    <t>Rich Chick's Item #</t>
  </si>
  <si>
    <t>WG Chicken Breast Fillet</t>
  </si>
  <si>
    <t>WG Hot Dog Bun 6"</t>
  </si>
  <si>
    <t>Mustard 5.5 gm</t>
  </si>
  <si>
    <t>Bread Choice No.</t>
  </si>
  <si>
    <t>Artisan Spicy WG Chicken Breast Fillet</t>
  </si>
  <si>
    <t>WG Mini 3.7" Hot Dog Bun</t>
  </si>
  <si>
    <t>Mayonaise 12 gm</t>
  </si>
  <si>
    <t>Condiment No.</t>
  </si>
  <si>
    <t xml:space="preserve">WG Chicken Slider Fillet  </t>
  </si>
  <si>
    <t>WG 2.5" Slider Bun</t>
  </si>
  <si>
    <t>BBQ Sauce 12 gm</t>
  </si>
  <si>
    <t>WG Chicken Breast Fillet (NAE)</t>
  </si>
  <si>
    <t>WG Hawaiian Slider Bun</t>
  </si>
  <si>
    <t>Sriracha Ketchup 8 gm packet</t>
  </si>
  <si>
    <t>WG Chicken Slider Fillet (NAE)</t>
  </si>
  <si>
    <t>WG 8" Tortilla</t>
  </si>
  <si>
    <t>Jalapeno Hot Sauce 9 gm</t>
  </si>
  <si>
    <t>Artisan WG Chicken Breast Fillet</t>
  </si>
  <si>
    <t>WG Buttermilk Biscuits</t>
  </si>
  <si>
    <t>Ranch Dressing 12 gm packet</t>
  </si>
  <si>
    <t>Artisan WG Chicken Slider Fillet</t>
  </si>
  <si>
    <t>Mini WG Bagels</t>
  </si>
  <si>
    <t>Chipolte Ranch Sauce 12 gm packet</t>
  </si>
  <si>
    <t>Dill Seasoned WG Chicken Slider Fillet</t>
  </si>
  <si>
    <t>Asian Sesame Sauce 12 gm packet</t>
  </si>
  <si>
    <t>WG Chicken Breast Chunk Boneless Wing</t>
  </si>
  <si>
    <t>WG Chicken Breast Chunk Boneless Wing (NAE)</t>
  </si>
  <si>
    <t>Vegetable</t>
  </si>
  <si>
    <t>Artisan WG Boneless Wings</t>
  </si>
  <si>
    <t xml:space="preserve">WG Chicken Breast Tenderloins  </t>
  </si>
  <si>
    <t>Ingredients</t>
  </si>
  <si>
    <t>Preparation Instructions</t>
  </si>
  <si>
    <t>Artisan Spicy WG Breaded Chicken Tenderloins</t>
  </si>
  <si>
    <t>WG Chicken Breast Tenderloins (NAE)</t>
  </si>
  <si>
    <t>Artisan WG Chicken Tenderloins</t>
  </si>
  <si>
    <t>Dill Seasoned WG Chicken Breast Fillet</t>
  </si>
  <si>
    <t>Artisan Spicy WG Breaded Boneless Wings</t>
  </si>
  <si>
    <t>Dill Seasoned WG Breaded Boneless Wings</t>
  </si>
  <si>
    <t>Nutritional Information</t>
  </si>
  <si>
    <t>CN WG Chicken Nugget</t>
  </si>
  <si>
    <t>Calories</t>
  </si>
  <si>
    <t>CN WG Chicken Slider Patty</t>
  </si>
  <si>
    <t>CN WG Chicken Patty</t>
  </si>
  <si>
    <t>CN Spicy WG Chicken Patty</t>
  </si>
  <si>
    <t>CN WG Chicken Slider Patty (NAE)</t>
  </si>
  <si>
    <t>CN WG Chicken Tender</t>
  </si>
  <si>
    <t>CN WG Chicken Nugget (NAE)</t>
  </si>
  <si>
    <t>CN Artisan WG Chicken Breast Tenders</t>
  </si>
  <si>
    <t>CN Artisan WG Chicken Breast Patty</t>
  </si>
  <si>
    <t>CN Artisan WG Chicken Breast Nugget</t>
  </si>
  <si>
    <t>CN Artisan Spicy WG Chicken Breast Patty</t>
  </si>
  <si>
    <t>CN Artisan Spicy WG Chicken Breast Tender</t>
  </si>
  <si>
    <t>CN Chicken Sausage Patty</t>
  </si>
  <si>
    <t>Garlic Basil Chicken Meatballs with Mozzarella</t>
  </si>
  <si>
    <t>Jalapeno Mango Chicken Meatball with Monterey Jack</t>
  </si>
  <si>
    <t>CN Artisan WG Dark Meat Poppers</t>
  </si>
  <si>
    <t>Amount for 100 Servings</t>
  </si>
  <si>
    <t>Pieces or oz per serving</t>
  </si>
  <si>
    <t>Meat/MA</t>
  </si>
  <si>
    <t>Grain</t>
  </si>
  <si>
    <t xml:space="preserve">Total Fat </t>
  </si>
  <si>
    <t>Sat Fat</t>
  </si>
  <si>
    <t>Trans Fat</t>
  </si>
  <si>
    <t>cholesterol</t>
  </si>
  <si>
    <t>Sodium</t>
  </si>
  <si>
    <t>Total CHO</t>
  </si>
  <si>
    <t>Sugar</t>
  </si>
  <si>
    <t>Protein</t>
  </si>
  <si>
    <t>30 lbs</t>
  </si>
  <si>
    <t>Place Chicken Fillets on sheet pan.  Heat at 350 degrees in a convection oven for 10 - 12 minutes or until product reaches an internal temperature of 165 degrees.</t>
  </si>
  <si>
    <t>1 piece</t>
  </si>
  <si>
    <t>15 lbs</t>
  </si>
  <si>
    <t>Place breaded sliders in single layer on large sheet pan, heat in 350 degree convection oven for 8-10 minutes or until sliders reach an internal temperature of 165 degrees</t>
  </si>
  <si>
    <r>
      <t xml:space="preserve"> Place breaded boneless wings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8-10 minutes or until boneless wings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4 pieces in serving container.</t>
    </r>
  </si>
  <si>
    <t>4 pieces</t>
  </si>
  <si>
    <t>25 lbs</t>
  </si>
  <si>
    <r>
      <t xml:space="preserve"> Place breaded tenderloins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2 pieces in serving container.</t>
    </r>
  </si>
  <si>
    <t>2 pieces</t>
  </si>
  <si>
    <t xml:space="preserve"> Place breaded tenderloins in single layer on large sheet pan, heat in 350 °convection oven for 8-10 minutes or until tenderloins reach an internal temperature of 165°.  Place 2 pieces in serving container.</t>
  </si>
  <si>
    <r>
      <t xml:space="preserve">Place breaded tenderloins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2 pieces in serving container.</t>
    </r>
  </si>
  <si>
    <t>20 lbs</t>
  </si>
  <si>
    <r>
      <t>Place chicken  nuggets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9 - 12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5 pieces in serving container.</t>
    </r>
  </si>
  <si>
    <t>5 pieces</t>
  </si>
  <si>
    <t>10 lbs</t>
  </si>
  <si>
    <t>Place breaded patties in single layer on large sheet pan, heat in 350 degree convection oven for 12 - 14 minutes or until patties reach an internal temperature of 165 degrees</t>
  </si>
  <si>
    <t>Place breaded tenders in single layer on large sheet pan, heat in 350 degree convection oven for 10- 12 minutes or until tenders reach an internal temperature of 165 degrees</t>
  </si>
  <si>
    <t>3 pieces</t>
  </si>
  <si>
    <t>Place breaded tenders in single layer on large sheet pan, heat in 350 °convection oven for 8-10 minutes or until tenderloins reach an internal temperature of 165°.  Place 3 tenders in serving container.</t>
  </si>
  <si>
    <r>
      <t>Place chicken  nuggets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9 - 12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5 in serving container.</t>
    </r>
  </si>
  <si>
    <r>
      <t xml:space="preserve">Place breaded tenders in single layer on large sheet pan, heat in 350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convection oven for 8-10 minutes or until tenderloins reach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.  Place 3 tenders in serving container.</t>
    </r>
  </si>
  <si>
    <t>Place Sausage patties on sheet pan.  Heat at 350 degrees in a convection oven for 6 - 8 minutes or until product reaches an internal temperature of 165 degrees.</t>
  </si>
  <si>
    <t>Place 5 lbs of  meatballs in full pan.  Heat covered in 350 degree oven for 30 minutes or until internal temperature reaches 165 degrees.</t>
  </si>
  <si>
    <r>
      <t>Place popcorn chicken in single layer on large sheet pan, heat in 350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convection oven for 7-9 minutes or until chicken reaches an internal temperature of 165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.  Place 10 pieces in serving container.</t>
    </r>
  </si>
  <si>
    <t>10 pieces</t>
  </si>
  <si>
    <t>Manufacturer/Item #</t>
  </si>
  <si>
    <t>Bake Crafters 3474</t>
  </si>
  <si>
    <t>9 dozen</t>
  </si>
  <si>
    <t>Bake Crafters 425</t>
  </si>
  <si>
    <t>Bake Crafters 595</t>
  </si>
  <si>
    <t>Bake Crafters 519</t>
  </si>
  <si>
    <t>Bake Crafters 4103</t>
  </si>
  <si>
    <t>USDA Foods 110394</t>
  </si>
  <si>
    <t>5 pkgs</t>
  </si>
  <si>
    <t>Bake Crafters 3224</t>
  </si>
  <si>
    <t>Bake Crafters 996</t>
  </si>
  <si>
    <t>Red Gold  REDYL9G</t>
  </si>
  <si>
    <t>100 each</t>
  </si>
  <si>
    <t>Add ketchup packet  and serve</t>
  </si>
  <si>
    <t>1 pc</t>
  </si>
  <si>
    <t>Diamond Crystal 70823</t>
  </si>
  <si>
    <t>Add mustard packet and serve</t>
  </si>
  <si>
    <t>Diamond Crystal 78001</t>
  </si>
  <si>
    <t>Add mayonaise packet and serve</t>
  </si>
  <si>
    <t>Diamond Crystal 76009</t>
  </si>
  <si>
    <t>Add bbq packet and serve</t>
  </si>
  <si>
    <t>Red Gold  HUYYW8G</t>
  </si>
  <si>
    <t>Add sriracha ketchup packet and serve</t>
  </si>
  <si>
    <t>Diamond Crystal 76005</t>
  </si>
  <si>
    <t>Add jalapeno hot  sauce packet and serve</t>
  </si>
  <si>
    <t>Diamond Crystal 73014</t>
  </si>
  <si>
    <t>Add ranch dressing packet and serve</t>
  </si>
  <si>
    <t>Diamond Crystal 70982</t>
  </si>
  <si>
    <t>Add chipolte ranch sauce packet and serve</t>
  </si>
  <si>
    <t>Diamond Crystal 70984</t>
  </si>
  <si>
    <t>Add asian sesame sauce packet and serve</t>
  </si>
  <si>
    <t>Total</t>
  </si>
  <si>
    <t>Are total calories less than 350?</t>
  </si>
  <si>
    <t>Is sodium less than 480 mg?</t>
  </si>
  <si>
    <t>Is total fat less than 35% of calories</t>
  </si>
  <si>
    <t>Is Saturated fat &lt;10% of calories</t>
  </si>
  <si>
    <t>Rich Chicks Item #</t>
  </si>
  <si>
    <t>Column1</t>
  </si>
  <si>
    <t>Column2</t>
  </si>
  <si>
    <t>Column3</t>
  </si>
  <si>
    <t>Calories:</t>
  </si>
  <si>
    <t>Total Fat (g):</t>
  </si>
  <si>
    <t>Saturated Fat (g):</t>
  </si>
  <si>
    <t>Trans Fat (g):</t>
  </si>
  <si>
    <t>Cholesterol (mg):</t>
  </si>
  <si>
    <t>Sodium (mg):</t>
  </si>
  <si>
    <t>Carbohydrates (g):</t>
  </si>
  <si>
    <t>Sugar (g):</t>
  </si>
  <si>
    <t>Protein (g):</t>
  </si>
  <si>
    <t>Choose 1 number from each table</t>
  </si>
  <si>
    <t>Meal Contributions</t>
  </si>
  <si>
    <t>Smart Snack</t>
  </si>
  <si>
    <t>Meat/Meat Alternate:</t>
  </si>
  <si>
    <t>Grains:</t>
  </si>
  <si>
    <t>Vegetable:</t>
  </si>
  <si>
    <t>Amount for 100 svg.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</si>
</sst>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theme="9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textRotation="45"/>
    </xf>
    <xf numFmtId="0" fontId="0" fillId="0" borderId="0" xfId="0" applyAlignment="1">
      <alignment horizontal="center" textRotation="45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7" fillId="0" borderId="0" xfId="0" applyFont="1" applyBorder="1" applyAlignment="1">
      <alignment horizontal="right" wrapText="1"/>
    </xf>
    <xf numFmtId="0" fontId="8" fillId="0" borderId="4" xfId="0" applyFont="1" applyBorder="1"/>
    <xf numFmtId="0" fontId="8" fillId="3" borderId="5" xfId="0" applyFont="1" applyFill="1" applyBorder="1" applyAlignment="1">
      <alignment horizontal="center"/>
    </xf>
    <xf numFmtId="0" fontId="8" fillId="0" borderId="6" xfId="0" applyFont="1" applyBorder="1"/>
    <xf numFmtId="0" fontId="8" fillId="3" borderId="7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7" borderId="20" xfId="0" applyFont="1" applyFill="1" applyBorder="1"/>
    <xf numFmtId="0" fontId="14" fillId="7" borderId="21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0" xfId="0" applyProtection="1"/>
    <xf numFmtId="0" fontId="9" fillId="0" borderId="16" xfId="0" applyFont="1" applyBorder="1" applyProtection="1"/>
    <xf numFmtId="0" fontId="9" fillId="0" borderId="18" xfId="0" applyFont="1" applyBorder="1" applyProtection="1"/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4" fillId="7" borderId="21" xfId="0" applyFont="1" applyFill="1" applyBorder="1" applyAlignment="1">
      <alignment horizontal="center" wrapText="1"/>
    </xf>
    <xf numFmtId="0" fontId="14" fillId="7" borderId="22" xfId="0" applyFont="1" applyFill="1" applyBorder="1" applyAlignment="1">
      <alignment horizontal="center" wrapText="1"/>
    </xf>
    <xf numFmtId="0" fontId="11" fillId="4" borderId="14" xfId="0" applyFont="1" applyFill="1" applyBorder="1" applyAlignment="1" applyProtection="1">
      <alignment horizontal="center" wrapText="1"/>
    </xf>
    <xf numFmtId="0" fontId="11" fillId="4" borderId="15" xfId="0" applyFont="1" applyFill="1" applyBorder="1" applyAlignment="1" applyProtection="1">
      <alignment horizontal="center" wrapText="1"/>
    </xf>
    <xf numFmtId="0" fontId="15" fillId="0" borderId="23" xfId="0" applyFont="1" applyBorder="1" applyAlignment="1">
      <alignment horizontal="left" vertical="center" wrapText="1"/>
    </xf>
  </cellXfs>
  <cellStyles count="1">
    <cellStyle name="Normal" xfId="0" builtinId="0"/>
  </cellStyles>
  <dxfs count="6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45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sv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561976</xdr:colOff>
      <xdr:row>0</xdr:row>
      <xdr:rowOff>38100</xdr:rowOff>
    </xdr:from>
    <xdr:to>
      <xdr:col>7</xdr:col>
      <xdr:colOff>152073</xdr:colOff>
      <xdr:row>11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0E9C83-FFF8-4707-8814-BE346298C71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726" y="38100"/>
          <a:ext cx="2749222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402429</xdr:colOff>
      <xdr:row>1</xdr:row>
      <xdr:rowOff>19050</xdr:rowOff>
    </xdr:from>
    <xdr:to>
      <xdr:col>19</xdr:col>
      <xdr:colOff>314326</xdr:colOff>
      <xdr:row>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5979D2-DF62-4F32-943F-AD46DB1172F7}"/>
            </a:ext>
          </a:extLst>
        </xdr:cNvPr>
        <xdr:cNvSpPr txBox="1"/>
      </xdr:nvSpPr>
      <xdr:spPr>
        <a:xfrm>
          <a:off x="5625304" y="209550"/>
          <a:ext cx="8246272" cy="885825"/>
        </a:xfrm>
        <a:prstGeom prst="rect">
          <a:avLst/>
        </a:prstGeom>
        <a:noFill/>
        <a:ln w="9525" cmpd="sng"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0">
              <a:solidFill>
                <a:srgbClr val="C00000"/>
              </a:solidFill>
              <a:latin typeface="Arial Rounded MT Bold" panose="020F0704030504030204" pitchFamily="34" charset="0"/>
              <a:cs typeface="Aharoni" panose="020B0604020202020204" pitchFamily="2" charset="-79"/>
            </a:rPr>
            <a:t>Pick</a:t>
          </a:r>
          <a:r>
            <a:rPr lang="en-US" sz="6000">
              <a:latin typeface="Arial Rounded MT Bold" panose="020F0704030504030204" pitchFamily="34" charset="0"/>
              <a:cs typeface="Aharoni" panose="020B0604020202020204" pitchFamily="2" charset="-79"/>
            </a:rPr>
            <a:t> </a:t>
          </a:r>
          <a:r>
            <a:rPr lang="en-US" sz="6000" i="0">
              <a:solidFill>
                <a:schemeClr val="accent2"/>
              </a:solidFill>
              <a:latin typeface="Arial Rounded MT Bold" panose="020F0704030504030204" pitchFamily="34" charset="0"/>
              <a:cs typeface="Aharoni" panose="020B0604020202020204" pitchFamily="2" charset="-79"/>
            </a:rPr>
            <a:t>3</a:t>
          </a:r>
          <a:r>
            <a:rPr lang="en-US" sz="6000">
              <a:latin typeface="Arial Rounded MT Bold" panose="020F0704030504030204" pitchFamily="34" charset="0"/>
              <a:cs typeface="Aharoni" panose="020B0604020202020204" pitchFamily="2" charset="-79"/>
            </a:rPr>
            <a:t> </a:t>
          </a:r>
          <a:r>
            <a:rPr lang="en-US" sz="6000">
              <a:solidFill>
                <a:schemeClr val="accent2">
                  <a:lumMod val="50000"/>
                </a:schemeClr>
              </a:solidFill>
              <a:latin typeface="Arial Rounded MT Bold" panose="020F0704030504030204" pitchFamily="34" charset="0"/>
              <a:cs typeface="Aharoni" panose="020B0604020202020204" pitchFamily="2" charset="-79"/>
            </a:rPr>
            <a:t>Menu</a:t>
          </a:r>
          <a:r>
            <a:rPr lang="en-US" sz="6000">
              <a:solidFill>
                <a:sysClr val="windowText" lastClr="000000"/>
              </a:solidFill>
              <a:latin typeface="Arial Rounded MT Bold" panose="020F0704030504030204" pitchFamily="34" charset="0"/>
              <a:cs typeface="Aharoni" panose="020B0604020202020204" pitchFamily="2" charset="-79"/>
            </a:rPr>
            <a:t> Builder</a:t>
          </a:r>
        </a:p>
      </xdr:txBody>
    </xdr:sp>
    <xdr:clientData/>
  </xdr:twoCellAnchor>
  <xdr:twoCellAnchor>
    <xdr:from>
      <xdr:col>1</xdr:col>
      <xdr:colOff>28575</xdr:colOff>
      <xdr:row>12</xdr:row>
      <xdr:rowOff>178254</xdr:rowOff>
    </xdr:from>
    <xdr:to>
      <xdr:col>17</xdr:col>
      <xdr:colOff>504350</xdr:colOff>
      <xdr:row>32</xdr:row>
      <xdr:rowOff>80283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4306E324-DA29-47FE-9CA3-24077D98749E}"/>
            </a:ext>
          </a:extLst>
        </xdr:cNvPr>
        <xdr:cNvGrpSpPr/>
      </xdr:nvGrpSpPr>
      <xdr:grpSpPr>
        <a:xfrm>
          <a:off x="640896" y="2464254"/>
          <a:ext cx="11266240" cy="4269922"/>
          <a:chOff x="2466975" y="2464254"/>
          <a:chExt cx="11229500" cy="4245429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A0F4CFFA-2B85-4A08-A761-02BC0B0FD4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466975" y="2464254"/>
            <a:ext cx="8248655" cy="3857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DEF8DACC-6696-4248-A5CD-D8E4F3FE97D2}"/>
              </a:ext>
            </a:extLst>
          </xdr:cNvPr>
          <xdr:cNvGrpSpPr/>
        </xdr:nvGrpSpPr>
        <xdr:grpSpPr>
          <a:xfrm>
            <a:off x="10905648" y="2464254"/>
            <a:ext cx="2790827" cy="4245429"/>
            <a:chOff x="10905648" y="2486025"/>
            <a:chExt cx="2790827" cy="4245429"/>
          </a:xfrm>
        </xdr:grpSpPr>
        <xdr:pic>
          <xdr:nvPicPr>
            <xdr:cNvPr id="13" name="Picture 12">
              <a:extLst>
                <a:ext uri="{FF2B5EF4-FFF2-40B4-BE49-F238E27FC236}">
                  <a16:creationId xmlns:a16="http://schemas.microsoft.com/office/drawing/2014/main" id="{7526F645-E939-424B-945A-0F8B4617F4F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10905648" y="4588329"/>
              <a:ext cx="2790827" cy="2143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4" name="Picture 23">
              <a:extLst>
                <a:ext uri="{FF2B5EF4-FFF2-40B4-BE49-F238E27FC236}">
                  <a16:creationId xmlns:a16="http://schemas.microsoft.com/office/drawing/2014/main" id="{3FF7510E-CC17-4ECB-8C9F-9F3F423B4A3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905648" y="2486025"/>
              <a:ext cx="2781300" cy="2019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</xdr:col>
      <xdr:colOff>12327</xdr:colOff>
      <xdr:row>33</xdr:row>
      <xdr:rowOff>108700</xdr:rowOff>
    </xdr:from>
    <xdr:to>
      <xdr:col>12</xdr:col>
      <xdr:colOff>146419</xdr:colOff>
      <xdr:row>43</xdr:row>
      <xdr:rowOff>149601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F21BAFA6-5693-4B66-B70E-CF82ABBC2B22}"/>
            </a:ext>
          </a:extLst>
        </xdr:cNvPr>
        <xdr:cNvGrpSpPr/>
      </xdr:nvGrpSpPr>
      <xdr:grpSpPr>
        <a:xfrm>
          <a:off x="624648" y="6953093"/>
          <a:ext cx="7862950" cy="2245258"/>
          <a:chOff x="2450727" y="6637244"/>
          <a:chExt cx="7840030" cy="2241176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23" name="Picture 22">
                <a:extLst>
                  <a:ext uri="{FF2B5EF4-FFF2-40B4-BE49-F238E27FC236}">
                    <a16:creationId xmlns:a16="http://schemas.microsoft.com/office/drawing/2014/main" id="{31A44341-10EA-4682-8561-68AF9EA77C2B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andwiches!$P$2:$Q$11" spid="_x0000_s2104"/>
                  </a:ext>
                </a:extLst>
              </xdr:cNvPicPr>
            </xdr:nvPicPr>
            <xdr:blipFill>
              <a:blip xmlns:r="http://schemas.openxmlformats.org/officeDocument/2006/relationships" r:embed="rId5"/>
              <a:stretch>
                <a:fillRect/>
              </a:stretch>
            </xdr:blipFill>
            <xdr:spPr bwMode="auto">
              <a:xfrm>
                <a:off x="2450727" y="6637244"/>
                <a:ext cx="2370604" cy="2241176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25" name="Picture 24">
                <a:extLst>
                  <a:ext uri="{FF2B5EF4-FFF2-40B4-BE49-F238E27FC236}">
                    <a16:creationId xmlns:a16="http://schemas.microsoft.com/office/drawing/2014/main" id="{5B0AE7B9-F901-43CF-BFD4-461B18A279A8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andwiches!$S$21:$V$23" spid="_x0000_s2105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5029200" y="6637244"/>
                <a:ext cx="5261557" cy="160626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85C9D6A3-B8BB-452F-8930-A6A3964D156E}"/>
              </a:ext>
            </a:extLst>
          </xdr:cNvPr>
          <xdr:cNvGrpSpPr/>
        </xdr:nvGrpSpPr>
        <xdr:grpSpPr>
          <a:xfrm>
            <a:off x="5334000" y="8243887"/>
            <a:ext cx="4538663" cy="557213"/>
            <a:chOff x="5334000" y="8139112"/>
            <a:chExt cx="4538663" cy="557213"/>
          </a:xfrm>
        </xdr:grpSpPr>
        <xdr:pic>
          <xdr:nvPicPr>
            <xdr:cNvPr id="27" name="Graphic 26" descr="Chicken leg">
              <a:extLst>
                <a:ext uri="{FF2B5EF4-FFF2-40B4-BE49-F238E27FC236}">
                  <a16:creationId xmlns:a16="http://schemas.microsoft.com/office/drawing/2014/main" id="{957EE0D7-AC78-424C-9657-E60D429149D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5334000" y="8139112"/>
              <a:ext cx="557213" cy="557213"/>
            </a:xfrm>
            <a:prstGeom prst="rect">
              <a:avLst/>
            </a:prstGeom>
          </xdr:spPr>
        </xdr:pic>
        <xdr:pic>
          <xdr:nvPicPr>
            <xdr:cNvPr id="29" name="Graphic 28" descr="Grain">
              <a:extLst>
                <a:ext uri="{FF2B5EF4-FFF2-40B4-BE49-F238E27FC236}">
                  <a16:creationId xmlns:a16="http://schemas.microsoft.com/office/drawing/2014/main" id="{0BE5895C-31CE-41A7-A511-C2DD2167251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0"/>
                </a:ext>
              </a:extLst>
            </a:blip>
            <a:stretch>
              <a:fillRect/>
            </a:stretch>
          </xdr:blipFill>
          <xdr:spPr>
            <a:xfrm>
              <a:off x="6638925" y="8139112"/>
              <a:ext cx="557213" cy="557213"/>
            </a:xfrm>
            <a:prstGeom prst="rect">
              <a:avLst/>
            </a:prstGeom>
          </xdr:spPr>
        </xdr:pic>
        <xdr:pic>
          <xdr:nvPicPr>
            <xdr:cNvPr id="31" name="Graphic 30" descr="Corn">
              <a:extLst>
                <a:ext uri="{FF2B5EF4-FFF2-40B4-BE49-F238E27FC236}">
                  <a16:creationId xmlns:a16="http://schemas.microsoft.com/office/drawing/2014/main" id="{5ADBA3A6-7C07-4EC0-92B7-EE9ED9DA11F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>
              <a:off x="8001000" y="8139112"/>
              <a:ext cx="557213" cy="557213"/>
            </a:xfrm>
            <a:prstGeom prst="rect">
              <a:avLst/>
            </a:prstGeom>
          </xdr:spPr>
        </xdr:pic>
        <xdr:pic>
          <xdr:nvPicPr>
            <xdr:cNvPr id="33" name="Graphic 32" descr="Lights On">
              <a:extLst>
                <a:ext uri="{FF2B5EF4-FFF2-40B4-BE49-F238E27FC236}">
                  <a16:creationId xmlns:a16="http://schemas.microsoft.com/office/drawing/2014/main" id="{E371A5A7-ECF5-43F1-9546-4BD322562AD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4"/>
                </a:ext>
              </a:extLst>
            </a:blip>
            <a:stretch>
              <a:fillRect/>
            </a:stretch>
          </xdr:blipFill>
          <xdr:spPr>
            <a:xfrm>
              <a:off x="9315450" y="8139112"/>
              <a:ext cx="557213" cy="557213"/>
            </a:xfrm>
            <a:prstGeom prst="rect">
              <a:avLst/>
            </a:prstGeom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145677</xdr:colOff>
          <xdr:row>33</xdr:row>
          <xdr:rowOff>108700</xdr:rowOff>
        </xdr:from>
        <xdr:to>
          <xdr:col>23</xdr:col>
          <xdr:colOff>254534</xdr:colOff>
          <xdr:row>58</xdr:row>
          <xdr:rowOff>18893</xdr:rowOff>
        </xdr:to>
        <xdr:pic>
          <xdr:nvPicPr>
            <xdr:cNvPr id="38" name="Picture 37">
              <a:extLst>
                <a:ext uri="{FF2B5EF4-FFF2-40B4-BE49-F238E27FC236}">
                  <a16:creationId xmlns:a16="http://schemas.microsoft.com/office/drawing/2014/main" id="{2AEDD4D7-6FC6-43F6-B27A-1B18A0F54A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andwiches!$X$25:$AA$28" spid="_x0000_s2106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 bwMode="auto">
            <a:xfrm>
              <a:off x="9099177" y="6953093"/>
              <a:ext cx="7620000" cy="4972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ADACC6-5331-4948-9142-299BD830ACC9}" name="Table2" displayName="Table2" ref="B2:E20" totalsRowShown="0" headerRowDxfId="62">
  <autoFilter ref="B2:E20" xr:uid="{7677A32A-68FC-4DCA-9CC3-DBF0AE778C23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3:C38">
    <sortCondition ref="B2:B38"/>
  </sortState>
  <tableColumns count="4">
    <tableColumn id="1" xr3:uid="{1AB22D3A-4D51-4A22-AE54-F5791B7A713C}" name="Rich Chicks Item #" dataDxfId="61"/>
    <tableColumn id="2" xr3:uid="{79F201AB-4D46-4532-9BB5-C4B1E0E5CCFD}" name="Description" dataDxfId="60"/>
    <tableColumn id="3" xr3:uid="{01A8B520-1F44-4848-828C-9B505CF2464A}" name="Column1" dataDxfId="59"/>
    <tableColumn id="4" xr3:uid="{B4E6E16C-A22D-45FB-9B6D-A8AB71F3F4F8}" name="Column2" dataDxfId="58"/>
  </tableColumns>
  <tableStyleInfo name="TableStyleLight12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AC0A34-1341-44E3-9068-7833BEFF95B4}" name="Table3" displayName="Table3" ref="G2:H10" totalsRowShown="0" headerRowDxfId="57">
  <autoFilter ref="G2:H10" xr:uid="{BD8E0060-A314-402F-8C7E-3177342AD0AF}">
    <filterColumn colId="0" hiddenButton="1"/>
    <filterColumn colId="1" hiddenButton="1"/>
  </autoFilter>
  <tableColumns count="2">
    <tableColumn id="1" xr3:uid="{76F44C4B-C083-44DC-9D1E-18DD0893CF69}" name="No." dataDxfId="56"/>
    <tableColumn id="2" xr3:uid="{5F538A6C-BCDC-42F7-A7C8-11E4B24FD033}" name="Bread Choice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6E58B6-1041-410D-B122-65231BA03D3A}" name="Table4" displayName="Table4" ref="J2:K11" totalsRowShown="0" headerRowDxfId="55">
  <autoFilter ref="J2:K11" xr:uid="{3214FE9B-EF11-43A5-A90F-71B45DD6BFA8}">
    <filterColumn colId="0" hiddenButton="1"/>
    <filterColumn colId="1" hiddenButton="1"/>
  </autoFilter>
  <tableColumns count="2">
    <tableColumn id="1" xr3:uid="{001EB648-8B0A-4AA9-A671-91EF0C4C5DD9}" name="No." dataDxfId="54"/>
    <tableColumn id="2" xr3:uid="{E87D79BE-9AEB-4EF3-8CE7-825EE7665A23}" name="Condiment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2FA9EEE-36A0-4368-9BFC-B00CBCEC0281}" name="Table6" displayName="Table6" ref="AH86:AX122" totalsRowShown="0" headerRowDxfId="53" dataDxfId="52">
  <autoFilter ref="AH86:AX122" xr:uid="{16CAF28D-0F85-4DDC-99F5-9DEFE9158F37}"/>
  <tableColumns count="17">
    <tableColumn id="1" xr3:uid="{520B669C-4B66-4D61-B1A7-4340EBE78217}" name="Item #" dataDxfId="51"/>
    <tableColumn id="2" xr3:uid="{16947379-9015-4866-B88B-13CA1285606B}" name="Description" dataDxfId="50"/>
    <tableColumn id="3" xr3:uid="{0BFD9D64-1934-433C-B570-2385E5603969}" name="Amount for 100 Servings" dataDxfId="49"/>
    <tableColumn id="4" xr3:uid="{8F028822-DD06-433E-B4FD-43146FF015B2}" name="Preparation Instructions" dataDxfId="48"/>
    <tableColumn id="5" xr3:uid="{81DCDD2B-BAF4-4061-9FDB-CC930B579147}" name="Pieces or oz per serving"/>
    <tableColumn id="6" xr3:uid="{E7B841AF-EF08-40CC-84CF-6FD3AD8FC226}" name="Meat/MA" dataDxfId="47"/>
    <tableColumn id="7" xr3:uid="{712809FE-583D-4280-A799-40EE5E456814}" name="Grain" dataDxfId="46"/>
    <tableColumn id="8" xr3:uid="{871A3887-7793-48E6-83D6-27E3EF3951C9}" name="Vegetable" dataDxfId="45"/>
    <tableColumn id="9" xr3:uid="{D2D6A125-0167-42D6-81B2-FB5F6071D06F}" name="Calories" dataDxfId="44"/>
    <tableColumn id="10" xr3:uid="{9152A868-0748-4187-B3F4-837827C7B35B}" name="Total Fat " dataDxfId="43"/>
    <tableColumn id="11" xr3:uid="{9E23B109-07BA-4BD6-ADEF-8A9EB2CF1701}" name="Sat Fat" dataDxfId="42"/>
    <tableColumn id="12" xr3:uid="{EE29F5C3-34DE-4AD6-8041-725B59EFAAD6}" name="Trans Fat" dataDxfId="41"/>
    <tableColumn id="13" xr3:uid="{9F1ACB47-83A0-4042-A284-127F2B44B442}" name="cholesterol" dataDxfId="40"/>
    <tableColumn id="14" xr3:uid="{094C5842-16FA-4364-AC86-4CC6527A1D46}" name="Sodium" dataDxfId="39"/>
    <tableColumn id="15" xr3:uid="{5475F459-57B4-4F6A-8E0A-C38D3A535665}" name="Total CHO" dataDxfId="38"/>
    <tableColumn id="16" xr3:uid="{BD384AB7-E14B-471D-ADDA-BF93D88C4E6F}" name="Sugar" dataDxfId="37"/>
    <tableColumn id="17" xr3:uid="{1DC43575-9D2C-47DE-9133-4BD252B772D6}" name="Protein" dataDxfId="36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015141A-38EA-48C5-B32B-D559A0430E48}" name="Table8" displayName="Table8" ref="AG124:AX132" totalsRowShown="0" headerRowDxfId="35" headerRowBorderDxfId="34" tableBorderDxfId="33">
  <autoFilter ref="AG124:AX132" xr:uid="{9D14B9ED-F276-46AC-9AB6-F0CA9C22CD58}"/>
  <tableColumns count="18">
    <tableColumn id="1" xr3:uid="{26E592D2-321F-47BF-91BB-88C1CA898BF5}" name="Manufacturer/Item #" dataDxfId="32"/>
    <tableColumn id="2" xr3:uid="{89288508-45EA-4CF5-8EAE-A71315AE0580}" name="Item #" dataDxfId="31"/>
    <tableColumn id="3" xr3:uid="{BF67E963-0B39-4184-8D08-2673ED693A12}" name="Description" dataDxfId="30"/>
    <tableColumn id="4" xr3:uid="{D849B633-05B2-41F9-88E3-E84EF9E77B20}" name="Amount for 100 Servings" dataDxfId="29"/>
    <tableColumn id="5" xr3:uid="{C6C06DF2-E358-4AEE-B1A2-C073E8330FD4}" name="Preparation Instructions" dataDxfId="28"/>
    <tableColumn id="6" xr3:uid="{E16F80B1-BBB2-4285-A032-9F9528CC3DF7}" name="Pieces or oz per serving" dataDxfId="27"/>
    <tableColumn id="7" xr3:uid="{281C7BFC-2D45-4918-8257-1EB28BE69440}" name="Meat/MA" dataDxfId="26"/>
    <tableColumn id="8" xr3:uid="{AFF6F504-8B89-4C4B-8D68-0A2F355B2331}" name="Grain" dataDxfId="25"/>
    <tableColumn id="9" xr3:uid="{07158DF3-A649-496B-BBC9-CC9EF910B7B8}" name="Vegetable" dataDxfId="24"/>
    <tableColumn id="10" xr3:uid="{41C0233D-9D40-44EA-BD3C-3919A3D5F165}" name="Calories" dataDxfId="23"/>
    <tableColumn id="11" xr3:uid="{3A0B31AB-A933-4C99-BD9C-0C8F6E0D4BFD}" name="Total Fat " dataDxfId="22"/>
    <tableColumn id="12" xr3:uid="{8AFEC7B4-61A1-4DFE-97D3-110BDE9CDD54}" name="Sat Fat" dataDxfId="21"/>
    <tableColumn id="13" xr3:uid="{5DF5D68E-67C4-483D-BF18-A9E06049BE2E}" name="Trans Fat" dataDxfId="20"/>
    <tableColumn id="14" xr3:uid="{F98D10B0-CE5F-4BF8-A186-7067965733DA}" name="cholesterol" dataDxfId="19"/>
    <tableColumn id="15" xr3:uid="{0371178D-79FC-4301-ADC8-BF95DBCA5762}" name="Sodium" dataDxfId="18"/>
    <tableColumn id="16" xr3:uid="{05070E91-C15B-4AA2-B051-F5EFE0DC2918}" name="Total CHO" dataDxfId="17"/>
    <tableColumn id="17" xr3:uid="{409D1B8B-BC75-42E8-8B6E-AA068161A729}" name="Sugar" dataDxfId="16"/>
    <tableColumn id="18" xr3:uid="{F132F909-7057-4026-A17E-CB5B68AC8E87}" name="Protein" dataDxfId="15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44F828F-21D0-4D95-A887-3223AB58E6E7}" name="Table9" displayName="Table9" ref="AG134:AX143" totalsRowShown="0" dataDxfId="14">
  <autoFilter ref="AG134:AX143" xr:uid="{402234BD-4911-4166-907E-B1588AF3C99D}"/>
  <tableColumns count="18">
    <tableColumn id="1" xr3:uid="{320B2377-D2FA-47EA-B220-C0DC2F460BC3}" name="Manufacturer/Item #"/>
    <tableColumn id="2" xr3:uid="{F1B733F9-671B-49A7-B2BB-58A6B7CD2EFF}" name="Item #" dataDxfId="13"/>
    <tableColumn id="3" xr3:uid="{11D8B433-3941-43CA-88D2-6D30C7EA6DB2}" name="Description"/>
    <tableColumn id="4" xr3:uid="{A1A28274-EBB2-420A-B15B-8C9B7E606D07}" name="Amount for 100 Servings"/>
    <tableColumn id="5" xr3:uid="{B99BDB27-CD8A-47F5-9F54-69235CA84124}" name="Preparation Instructions"/>
    <tableColumn id="6" xr3:uid="{F2CA824A-66EF-4947-A795-262236EFF22B}" name="Pieces or oz per serving" dataDxfId="12"/>
    <tableColumn id="7" xr3:uid="{A35FE2E0-385B-4833-BF21-04CAB9A23B54}" name="Meat/MA"/>
    <tableColumn id="8" xr3:uid="{1E251BC7-6053-4F2A-8A07-2979888F6F85}" name="Grain"/>
    <tableColumn id="9" xr3:uid="{C1772C68-F370-419E-A9CC-FCF103DEF941}" name="Vegetable"/>
    <tableColumn id="10" xr3:uid="{C851240E-63C4-4DCF-9489-1FE589D970AB}" name="Calories" dataDxfId="11"/>
    <tableColumn id="11" xr3:uid="{E8B02E29-EE36-4413-8078-247A6AB6E920}" name="Total Fat " dataDxfId="10"/>
    <tableColumn id="12" xr3:uid="{3AF007ED-15D5-4CCE-967D-E9F26EDED2A0}" name="Sat Fat" dataDxfId="9"/>
    <tableColumn id="13" xr3:uid="{17D56F04-7C77-4319-B00C-8F8A51A33894}" name="Trans Fat" dataDxfId="8"/>
    <tableColumn id="14" xr3:uid="{DC0AB3A7-8747-4EE5-987C-57A13AFB0A5E}" name="cholesterol" dataDxfId="7"/>
    <tableColumn id="15" xr3:uid="{7558398B-337A-4608-8444-6A3C0C94AC18}" name="Sodium" dataDxfId="6"/>
    <tableColumn id="16" xr3:uid="{D0E635C0-AD75-4DFD-9A8F-FA0AA6DEDA5B}" name="Total CHO" dataDxfId="5"/>
    <tableColumn id="17" xr3:uid="{9B1DDBB7-1B42-4A7E-B08D-E46A313F8CAB}" name="Sugar" dataDxfId="4"/>
    <tableColumn id="18" xr3:uid="{C1E7FF69-E585-497B-AFCB-EC5EAF76E5CA}" name="Protein" dataDxfId="3"/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9EB780-DEF6-4039-B105-406DFEC10F94}" name="Table10" displayName="Table10" ref="AL145:AX149" totalsRowShown="0" headerRowDxfId="2">
  <autoFilter ref="AL145:AX149" xr:uid="{036582D3-A26C-42D3-9409-0D04FB69E625}"/>
  <tableColumns count="13">
    <tableColumn id="1" xr3:uid="{3C8C46DD-F543-45E2-9AA0-D24BEE134AA8}" name="Column1" dataDxfId="1"/>
    <tableColumn id="2" xr3:uid="{CDD33BEE-1182-4160-87E3-B5E6AB7352B3}" name="Meat/MA"/>
    <tableColumn id="3" xr3:uid="{0E62EF3B-EC85-4399-81C6-BAC6B5C64A98}" name="Grain"/>
    <tableColumn id="4" xr3:uid="{17FA4252-E8BE-4A4E-A031-40E0141D14C9}" name="Vegetable"/>
    <tableColumn id="5" xr3:uid="{906FD4EB-9498-4091-BCDD-88AD1E7FB781}" name="Calories"/>
    <tableColumn id="6" xr3:uid="{C62F2EA2-78BF-48F2-99DF-4873D5DE9120}" name="Total Fat "/>
    <tableColumn id="7" xr3:uid="{977ED71B-AA10-4447-A30D-B7D35230BDCC}" name="Sat Fat"/>
    <tableColumn id="8" xr3:uid="{6A67905C-4D31-40DE-9338-B770689825F9}" name="Trans Fat"/>
    <tableColumn id="9" xr3:uid="{CF33DE5F-A8A1-4EE6-8C69-48F403AF971E}" name="cholesterol"/>
    <tableColumn id="10" xr3:uid="{4ECE2979-CFB9-4489-B8B4-BF07FD8793DC}" name="Sodium"/>
    <tableColumn id="11" xr3:uid="{1F4E641A-976F-4D1A-9467-1EB0CDA8B84B}" name="Total CHO"/>
    <tableColumn id="12" xr3:uid="{EDC89666-C0F1-4AA6-A0C0-441FF08B9B76}" name="Sugar"/>
    <tableColumn id="13" xr3:uid="{1508C11F-DEE9-4913-8D58-205507B62BEE}" name="Protein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C1FB4F8-3649-4370-9B37-1E34DBD29421}" name="Table11" displayName="Table11" ref="AI152:AK157" totalsRowShown="0">
  <autoFilter ref="AI152:AK157" xr:uid="{8F4A153E-8D8D-47F7-B246-61602B110879}"/>
  <tableColumns count="3">
    <tableColumn id="1" xr3:uid="{EDCDFCAD-8CFC-48BC-8F6C-9E8F0F60D80B}" name="Column1"/>
    <tableColumn id="2" xr3:uid="{24028FD0-A7E7-413D-AB9D-B8F9FFEBA52D}" name="Column2"/>
    <tableColumn id="3" xr3:uid="{7A0F29CD-4880-487A-922B-65EFAB0672B3}" name="Column3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49D5-5C50-41C4-A9B4-939224CE70AD}">
  <dimension ref="A2:AX157"/>
  <sheetViews>
    <sheetView topLeftCell="Q1" zoomScale="70" zoomScaleNormal="70" workbookViewId="0">
      <selection activeCell="Z26" sqref="Z26:AA26"/>
    </sheetView>
  </sheetViews>
  <sheetFormatPr defaultRowHeight="15"/>
  <cols>
    <col min="1" max="1" width="3.28515625" customWidth="1"/>
    <col min="2" max="2" width="11.85546875" customWidth="1"/>
    <col min="3" max="3" width="49.85546875" bestFit="1" customWidth="1"/>
    <col min="4" max="4" width="11.85546875" customWidth="1"/>
    <col min="5" max="5" width="49.85546875" customWidth="1"/>
    <col min="6" max="6" width="2.7109375" customWidth="1"/>
    <col min="8" max="8" width="32.42578125" customWidth="1"/>
    <col min="9" max="9" width="2.7109375" customWidth="1"/>
    <col min="11" max="11" width="32.42578125" bestFit="1" customWidth="1"/>
    <col min="12" max="12" width="3.5703125" customWidth="1"/>
    <col min="13" max="13" width="18.85546875" customWidth="1"/>
    <col min="14" max="14" width="11" customWidth="1"/>
    <col min="15" max="15" width="8.7109375" customWidth="1"/>
    <col min="16" max="16" width="24.5703125" bestFit="1" customWidth="1"/>
    <col min="17" max="17" width="10.42578125" customWidth="1"/>
    <col min="18" max="18" width="21.5703125" customWidth="1"/>
    <col min="19" max="20" width="19.5703125" customWidth="1"/>
    <col min="21" max="21" width="19.7109375" customWidth="1"/>
    <col min="22" max="22" width="19.5703125" customWidth="1"/>
    <col min="23" max="23" width="27" customWidth="1"/>
    <col min="24" max="24" width="33" bestFit="1" customWidth="1"/>
    <col min="25" max="28" width="27" customWidth="1"/>
    <col min="30" max="30" width="8.42578125" customWidth="1"/>
    <col min="31" max="31" width="7.42578125" customWidth="1"/>
    <col min="32" max="32" width="5.28515625" customWidth="1"/>
    <col min="33" max="33" width="27.7109375" customWidth="1"/>
    <col min="34" max="34" width="11.42578125" customWidth="1"/>
    <col min="35" max="35" width="48.7109375" customWidth="1"/>
    <col min="36" max="36" width="25" customWidth="1"/>
    <col min="37" max="37" width="46.140625" customWidth="1"/>
    <col min="38" max="38" width="24.7109375" style="4" customWidth="1"/>
    <col min="39" max="40" width="11.42578125" customWidth="1"/>
    <col min="41" max="41" width="12" customWidth="1"/>
    <col min="42" max="45" width="12.42578125" customWidth="1"/>
    <col min="46" max="46" width="13" customWidth="1"/>
    <col min="47" max="47" width="12.42578125" customWidth="1"/>
    <col min="48" max="48" width="13" customWidth="1"/>
    <col min="49" max="50" width="12.42578125" customWidth="1"/>
  </cols>
  <sheetData>
    <row r="2" spans="1:50" ht="32.25" customHeight="1">
      <c r="A2" s="1"/>
      <c r="B2" s="40" t="s">
        <v>139</v>
      </c>
      <c r="C2" s="40" t="s">
        <v>0</v>
      </c>
      <c r="D2" s="41" t="s">
        <v>140</v>
      </c>
      <c r="E2" s="41" t="s">
        <v>141</v>
      </c>
      <c r="F2" s="1"/>
      <c r="G2" s="45" t="s">
        <v>1</v>
      </c>
      <c r="H2" s="44" t="s">
        <v>2</v>
      </c>
      <c r="I2" s="1"/>
      <c r="J2" s="18" t="s">
        <v>1</v>
      </c>
      <c r="K2" s="1" t="s">
        <v>3</v>
      </c>
      <c r="L2" s="1"/>
      <c r="M2" s="68" t="s">
        <v>4</v>
      </c>
      <c r="N2" s="69"/>
      <c r="O2" s="1"/>
      <c r="P2" s="67" t="s">
        <v>47</v>
      </c>
      <c r="Q2" s="67"/>
      <c r="R2" s="1"/>
      <c r="U2" s="1"/>
      <c r="V2" s="1"/>
      <c r="W2" s="1"/>
      <c r="X2" s="1"/>
      <c r="Y2" s="1"/>
      <c r="Z2" s="1"/>
      <c r="AA2" s="1"/>
      <c r="AB2" s="1"/>
      <c r="AJ2" s="2"/>
      <c r="AK2" s="2"/>
      <c r="AL2" s="3"/>
      <c r="AM2" s="2"/>
      <c r="AN2" s="2"/>
      <c r="AO2" s="2"/>
      <c r="AP2" s="3"/>
      <c r="AQ2" s="2"/>
      <c r="AR2" s="2"/>
      <c r="AS2" s="2"/>
      <c r="AT2" s="2"/>
      <c r="AU2" s="2"/>
      <c r="AV2" s="2"/>
      <c r="AW2" s="2"/>
      <c r="AX2" s="2"/>
    </row>
    <row r="3" spans="1:50" ht="15.75">
      <c r="B3" s="12">
        <v>13408</v>
      </c>
      <c r="C3" s="13" t="s">
        <v>9</v>
      </c>
      <c r="D3" s="12">
        <v>54410</v>
      </c>
      <c r="E3" s="13" t="s">
        <v>48</v>
      </c>
      <c r="G3" s="4">
        <v>1</v>
      </c>
      <c r="H3" t="s">
        <v>6</v>
      </c>
      <c r="J3" s="4">
        <v>1</v>
      </c>
      <c r="K3" t="s">
        <v>7</v>
      </c>
      <c r="M3" s="47" t="s">
        <v>8</v>
      </c>
      <c r="N3" s="48">
        <f>'Pick 3'!T15</f>
        <v>23409</v>
      </c>
      <c r="P3" s="42" t="s">
        <v>143</v>
      </c>
      <c r="Q3" s="43">
        <f>AP149</f>
        <v>215</v>
      </c>
      <c r="AH3" s="5"/>
      <c r="AI3" s="6"/>
      <c r="AJ3" s="7"/>
      <c r="AK3" s="7"/>
      <c r="AL3" s="8"/>
      <c r="AM3" s="9"/>
      <c r="AN3" s="10"/>
      <c r="AO3" s="7"/>
      <c r="AP3" s="11"/>
      <c r="AQ3" s="10"/>
      <c r="AR3" s="10"/>
      <c r="AS3" s="9"/>
      <c r="AT3" s="11"/>
      <c r="AU3" s="9"/>
      <c r="AV3" s="11"/>
      <c r="AW3" s="11"/>
      <c r="AX3" s="11"/>
    </row>
    <row r="4" spans="1:50" ht="15.75">
      <c r="B4" s="16">
        <v>13410</v>
      </c>
      <c r="C4" s="13" t="s">
        <v>13</v>
      </c>
      <c r="D4" s="16">
        <v>54411</v>
      </c>
      <c r="E4" s="13" t="s">
        <v>50</v>
      </c>
      <c r="G4" s="4">
        <v>2</v>
      </c>
      <c r="H4" t="s">
        <v>10</v>
      </c>
      <c r="J4" s="4">
        <v>2</v>
      </c>
      <c r="K4" t="s">
        <v>11</v>
      </c>
      <c r="M4" s="47" t="s">
        <v>12</v>
      </c>
      <c r="N4" s="48">
        <f>'Pick 3'!T16</f>
        <v>0</v>
      </c>
      <c r="P4" s="42" t="s">
        <v>144</v>
      </c>
      <c r="Q4" s="43">
        <f>AQ149</f>
        <v>8</v>
      </c>
      <c r="AH4" s="14"/>
      <c r="AI4" s="6"/>
      <c r="AJ4" s="7"/>
      <c r="AK4" s="7"/>
      <c r="AL4" s="8"/>
      <c r="AM4" s="11"/>
      <c r="AN4" s="15"/>
      <c r="AO4" s="7"/>
      <c r="AP4" s="11"/>
      <c r="AQ4" s="15"/>
      <c r="AR4" s="15"/>
      <c r="AS4" s="11"/>
      <c r="AT4" s="11"/>
      <c r="AU4" s="9"/>
      <c r="AV4" s="11"/>
      <c r="AW4" s="11"/>
      <c r="AX4" s="11"/>
    </row>
    <row r="5" spans="1:50" ht="15.75">
      <c r="B5" s="12">
        <v>13415</v>
      </c>
      <c r="C5" s="13" t="s">
        <v>17</v>
      </c>
      <c r="D5" s="12">
        <v>54412</v>
      </c>
      <c r="E5" s="13" t="s">
        <v>51</v>
      </c>
      <c r="G5" s="4">
        <v>3</v>
      </c>
      <c r="H5" t="s">
        <v>14</v>
      </c>
      <c r="J5" s="4">
        <v>3</v>
      </c>
      <c r="K5" t="s">
        <v>15</v>
      </c>
      <c r="M5" s="49" t="s">
        <v>16</v>
      </c>
      <c r="N5" s="50">
        <f>'Pick 3'!T17</f>
        <v>0</v>
      </c>
      <c r="P5" s="42" t="s">
        <v>145</v>
      </c>
      <c r="Q5" s="43">
        <f>AR149</f>
        <v>1.5</v>
      </c>
      <c r="AH5" s="5"/>
      <c r="AI5" s="6"/>
      <c r="AJ5" s="7"/>
      <c r="AK5" s="7"/>
      <c r="AL5" s="8"/>
      <c r="AM5" s="9"/>
      <c r="AN5" s="10"/>
      <c r="AO5" s="7"/>
      <c r="AP5" s="11"/>
      <c r="AQ5" s="10"/>
      <c r="AR5" s="10"/>
      <c r="AS5" s="9"/>
      <c r="AT5" s="11"/>
      <c r="AU5" s="9"/>
      <c r="AV5" s="11"/>
      <c r="AW5" s="9"/>
      <c r="AX5" s="9"/>
    </row>
    <row r="6" spans="1:50" ht="15.75">
      <c r="B6" s="16">
        <v>13424</v>
      </c>
      <c r="C6" s="13" t="s">
        <v>20</v>
      </c>
      <c r="D6" s="16">
        <v>54430</v>
      </c>
      <c r="E6" s="13" t="s">
        <v>52</v>
      </c>
      <c r="G6" s="4">
        <v>4</v>
      </c>
      <c r="H6" t="s">
        <v>18</v>
      </c>
      <c r="J6" s="4">
        <v>4</v>
      </c>
      <c r="K6" t="s">
        <v>19</v>
      </c>
      <c r="N6" s="4"/>
      <c r="P6" s="42" t="s">
        <v>146</v>
      </c>
      <c r="Q6" s="43">
        <f>AS149</f>
        <v>0</v>
      </c>
      <c r="AH6" s="14"/>
      <c r="AI6" s="6"/>
      <c r="AJ6" s="7"/>
      <c r="AK6" s="7"/>
      <c r="AL6" s="8"/>
      <c r="AM6" s="9"/>
      <c r="AN6" s="10"/>
      <c r="AO6" s="7"/>
      <c r="AP6" s="11"/>
      <c r="AQ6" s="10"/>
      <c r="AR6" s="10"/>
      <c r="AS6" s="9"/>
      <c r="AT6" s="11"/>
      <c r="AU6" s="9"/>
      <c r="AV6" s="11"/>
      <c r="AW6" s="11"/>
      <c r="AX6" s="11"/>
    </row>
    <row r="7" spans="1:50" ht="15.75">
      <c r="B7" s="16">
        <v>13429</v>
      </c>
      <c r="C7" s="13" t="s">
        <v>23</v>
      </c>
      <c r="D7" s="16">
        <v>54443</v>
      </c>
      <c r="E7" s="13" t="s">
        <v>53</v>
      </c>
      <c r="G7" s="4">
        <v>5</v>
      </c>
      <c r="H7" t="s">
        <v>21</v>
      </c>
      <c r="J7" s="4">
        <v>5</v>
      </c>
      <c r="K7" t="s">
        <v>22</v>
      </c>
      <c r="N7" s="4"/>
      <c r="P7" s="42" t="s">
        <v>147</v>
      </c>
      <c r="Q7" s="43">
        <f>AT149</f>
        <v>53</v>
      </c>
      <c r="AH7" s="14"/>
      <c r="AI7" s="6"/>
      <c r="AJ7" s="7"/>
      <c r="AK7" s="7"/>
      <c r="AL7" s="8"/>
      <c r="AM7" s="9"/>
      <c r="AN7" s="10"/>
      <c r="AO7" s="7"/>
      <c r="AP7" s="11"/>
      <c r="AQ7" s="10"/>
      <c r="AR7" s="10"/>
      <c r="AS7" s="9"/>
      <c r="AT7" s="11"/>
      <c r="AU7" s="9"/>
      <c r="AV7" s="11"/>
      <c r="AW7" s="9"/>
      <c r="AX7" s="9"/>
    </row>
    <row r="8" spans="1:50" ht="15.75">
      <c r="B8" s="12">
        <v>13440</v>
      </c>
      <c r="C8" s="13" t="s">
        <v>26</v>
      </c>
      <c r="D8" s="16">
        <v>54453</v>
      </c>
      <c r="E8" s="13" t="s">
        <v>54</v>
      </c>
      <c r="G8" s="4">
        <v>6</v>
      </c>
      <c r="H8" t="s">
        <v>24</v>
      </c>
      <c r="J8" s="4">
        <v>6</v>
      </c>
      <c r="K8" t="s">
        <v>25</v>
      </c>
      <c r="N8" s="4"/>
      <c r="P8" s="42" t="s">
        <v>148</v>
      </c>
      <c r="Q8" s="43">
        <f>AU149</f>
        <v>445</v>
      </c>
      <c r="AH8" s="5"/>
      <c r="AI8" s="6"/>
      <c r="AJ8" s="7"/>
      <c r="AK8" s="7"/>
      <c r="AL8" s="8"/>
      <c r="AM8" s="9"/>
      <c r="AN8" s="10"/>
      <c r="AO8" s="7"/>
      <c r="AP8" s="11"/>
      <c r="AQ8" s="15"/>
      <c r="AR8" s="10"/>
      <c r="AS8" s="9"/>
      <c r="AT8" s="11"/>
      <c r="AU8" s="9"/>
      <c r="AV8" s="11"/>
      <c r="AW8" s="11"/>
      <c r="AX8" s="11"/>
    </row>
    <row r="9" spans="1:50" ht="15.75">
      <c r="B9" s="12">
        <v>13441</v>
      </c>
      <c r="C9" s="13" t="s">
        <v>29</v>
      </c>
      <c r="D9" s="16">
        <v>54454</v>
      </c>
      <c r="E9" s="13" t="s">
        <v>55</v>
      </c>
      <c r="G9" s="4">
        <v>7</v>
      </c>
      <c r="H9" t="s">
        <v>27</v>
      </c>
      <c r="J9" s="4">
        <v>7</v>
      </c>
      <c r="K9" t="s">
        <v>28</v>
      </c>
      <c r="N9" s="4"/>
      <c r="P9" s="46" t="s">
        <v>149</v>
      </c>
      <c r="Q9" s="43">
        <f>AV149</f>
        <v>15</v>
      </c>
      <c r="AH9" s="5"/>
      <c r="AI9" s="6"/>
      <c r="AJ9" s="7"/>
      <c r="AK9" s="7"/>
      <c r="AL9" s="8"/>
      <c r="AM9" s="9"/>
      <c r="AN9" s="10"/>
      <c r="AO9" s="7"/>
      <c r="AP9" s="11"/>
      <c r="AQ9" s="15"/>
      <c r="AR9" s="10"/>
      <c r="AS9" s="9"/>
      <c r="AT9" s="11"/>
      <c r="AU9" s="9"/>
      <c r="AV9" s="11"/>
      <c r="AW9" s="11"/>
      <c r="AX9" s="11"/>
    </row>
    <row r="10" spans="1:50" ht="15.75">
      <c r="B10" s="16">
        <v>13443</v>
      </c>
      <c r="C10" s="13" t="s">
        <v>44</v>
      </c>
      <c r="D10" s="16">
        <v>54463</v>
      </c>
      <c r="E10" s="13" t="s">
        <v>51</v>
      </c>
      <c r="G10" s="4">
        <v>8</v>
      </c>
      <c r="H10" t="s">
        <v>30</v>
      </c>
      <c r="J10" s="4">
        <v>8</v>
      </c>
      <c r="K10" t="s">
        <v>31</v>
      </c>
      <c r="N10" s="4"/>
      <c r="P10" s="46" t="s">
        <v>150</v>
      </c>
      <c r="Q10" s="43">
        <f>AW149</f>
        <v>0</v>
      </c>
      <c r="AH10" s="14"/>
      <c r="AI10" s="6"/>
      <c r="AJ10" s="7"/>
      <c r="AK10" s="7"/>
      <c r="AL10" s="8"/>
      <c r="AM10" s="11"/>
      <c r="AN10" s="15"/>
      <c r="AO10" s="7"/>
      <c r="AP10" s="11"/>
      <c r="AQ10" s="15"/>
      <c r="AR10" s="15"/>
      <c r="AS10" s="11"/>
      <c r="AT10" s="11"/>
      <c r="AU10" s="5"/>
      <c r="AV10" s="11"/>
      <c r="AW10" s="11"/>
      <c r="AX10" s="11"/>
    </row>
    <row r="11" spans="1:50" ht="15.75">
      <c r="B11" s="16">
        <v>13444</v>
      </c>
      <c r="C11" s="13" t="s">
        <v>32</v>
      </c>
      <c r="D11" s="16">
        <v>54464</v>
      </c>
      <c r="E11" s="13" t="s">
        <v>52</v>
      </c>
      <c r="J11" s="4">
        <v>9</v>
      </c>
      <c r="K11" t="s">
        <v>33</v>
      </c>
      <c r="P11" s="46" t="s">
        <v>151</v>
      </c>
      <c r="Q11" s="43">
        <f>AX149</f>
        <v>20</v>
      </c>
      <c r="AH11" s="5"/>
      <c r="AI11" s="6"/>
      <c r="AJ11" s="7"/>
      <c r="AK11" s="19"/>
      <c r="AL11" s="8"/>
      <c r="AM11" s="9"/>
      <c r="AN11" s="10"/>
      <c r="AO11" s="7"/>
      <c r="AP11" s="11"/>
      <c r="AQ11" s="15"/>
      <c r="AR11" s="10"/>
      <c r="AS11" s="9"/>
      <c r="AT11" s="11"/>
      <c r="AU11" s="5"/>
      <c r="AV11" s="11"/>
      <c r="AW11" s="11"/>
      <c r="AX11" s="11"/>
    </row>
    <row r="12" spans="1:50">
      <c r="B12" s="12">
        <v>23403</v>
      </c>
      <c r="C12" s="13" t="s">
        <v>34</v>
      </c>
      <c r="D12" s="16">
        <v>54485</v>
      </c>
      <c r="E12" s="13" t="s">
        <v>56</v>
      </c>
      <c r="AH12" s="14"/>
      <c r="AI12" s="6"/>
      <c r="AJ12" s="7"/>
      <c r="AK12" s="19"/>
      <c r="AL12" s="8"/>
      <c r="AM12" s="9"/>
      <c r="AN12" s="10"/>
      <c r="AO12" s="7"/>
      <c r="AP12" s="11"/>
      <c r="AQ12" s="15"/>
      <c r="AR12" s="10"/>
      <c r="AS12" s="9"/>
      <c r="AT12" s="11"/>
      <c r="AU12" s="5"/>
      <c r="AV12" s="11"/>
      <c r="AW12" s="11"/>
      <c r="AX12" s="11"/>
    </row>
    <row r="13" spans="1:50">
      <c r="B13" s="16">
        <v>23404</v>
      </c>
      <c r="C13" s="13" t="s">
        <v>45</v>
      </c>
      <c r="D13" s="12">
        <v>54486</v>
      </c>
      <c r="E13" s="13" t="s">
        <v>57</v>
      </c>
      <c r="AH13" s="5"/>
      <c r="AI13" s="6"/>
      <c r="AJ13" s="7"/>
      <c r="AK13" s="19"/>
      <c r="AL13" s="8"/>
      <c r="AM13" s="9"/>
      <c r="AN13" s="10"/>
      <c r="AO13" s="7"/>
      <c r="AP13" s="11"/>
      <c r="AQ13" s="10"/>
      <c r="AR13" s="10"/>
      <c r="AS13" s="9"/>
      <c r="AT13" s="9"/>
      <c r="AU13" s="5"/>
      <c r="AV13" s="9"/>
      <c r="AW13" s="11"/>
      <c r="AX13" s="9"/>
    </row>
    <row r="14" spans="1:50">
      <c r="B14" s="16">
        <v>23409</v>
      </c>
      <c r="C14" s="13" t="s">
        <v>35</v>
      </c>
      <c r="D14" s="12">
        <v>54487</v>
      </c>
      <c r="E14" s="22" t="s">
        <v>58</v>
      </c>
      <c r="AH14" s="5"/>
      <c r="AI14" s="6"/>
      <c r="AJ14" s="7"/>
      <c r="AK14" s="19"/>
      <c r="AL14" s="8"/>
      <c r="AM14" s="9"/>
      <c r="AN14" s="10"/>
      <c r="AO14" s="7"/>
      <c r="AP14" s="11"/>
      <c r="AQ14" s="15"/>
      <c r="AR14" s="10"/>
      <c r="AS14" s="9"/>
      <c r="AT14" s="11"/>
      <c r="AU14" s="5"/>
      <c r="AV14" s="11"/>
      <c r="AW14" s="9"/>
      <c r="AX14" s="11"/>
    </row>
    <row r="15" spans="1:50">
      <c r="B15" s="12">
        <v>23415</v>
      </c>
      <c r="C15" s="13" t="s">
        <v>37</v>
      </c>
      <c r="D15" s="16">
        <v>54496</v>
      </c>
      <c r="E15" s="13" t="s">
        <v>59</v>
      </c>
      <c r="AH15" s="14"/>
      <c r="AI15" s="6"/>
      <c r="AJ15" s="7"/>
      <c r="AK15" s="19"/>
      <c r="AL15" s="8"/>
      <c r="AM15" s="11"/>
      <c r="AN15" s="15"/>
      <c r="AO15" s="7"/>
      <c r="AP15" s="11"/>
      <c r="AQ15" s="15"/>
      <c r="AR15" s="15"/>
      <c r="AS15" s="11"/>
      <c r="AT15" s="11"/>
      <c r="AU15" s="5"/>
      <c r="AV15" s="11"/>
      <c r="AW15" s="11"/>
      <c r="AX15" s="11"/>
    </row>
    <row r="16" spans="1:50">
      <c r="B16" s="16">
        <v>23417</v>
      </c>
      <c r="C16" s="13" t="s">
        <v>46</v>
      </c>
      <c r="D16" s="16">
        <v>54497</v>
      </c>
      <c r="E16" s="13" t="s">
        <v>60</v>
      </c>
      <c r="AH16" s="14"/>
      <c r="AI16" s="6"/>
      <c r="AJ16" s="7"/>
      <c r="AK16" s="7"/>
      <c r="AL16" s="8"/>
      <c r="AM16" s="9"/>
      <c r="AN16" s="10"/>
      <c r="AO16" s="7"/>
      <c r="AP16" s="11"/>
      <c r="AQ16" s="15"/>
      <c r="AR16" s="10"/>
      <c r="AS16" s="9"/>
      <c r="AT16" s="11"/>
      <c r="AU16" s="5"/>
      <c r="AV16" s="11"/>
      <c r="AW16" s="9"/>
      <c r="AX16" s="11"/>
    </row>
    <row r="17" spans="2:50">
      <c r="B17" s="12">
        <v>43403</v>
      </c>
      <c r="C17" s="13" t="s">
        <v>38</v>
      </c>
      <c r="D17" s="12">
        <v>81401</v>
      </c>
      <c r="E17" s="13" t="s">
        <v>61</v>
      </c>
      <c r="AH17" s="5"/>
      <c r="AI17" s="6"/>
      <c r="AJ17" s="7"/>
      <c r="AK17" s="7"/>
      <c r="AL17" s="8"/>
      <c r="AM17" s="9"/>
      <c r="AN17" s="10"/>
      <c r="AO17" s="7"/>
      <c r="AP17" s="11"/>
      <c r="AQ17" s="15"/>
      <c r="AR17" s="10"/>
      <c r="AS17" s="9"/>
      <c r="AT17" s="11"/>
      <c r="AU17" s="5"/>
      <c r="AV17" s="11"/>
      <c r="AW17" s="11"/>
      <c r="AX17" s="11"/>
    </row>
    <row r="18" spans="2:50">
      <c r="B18" s="16">
        <v>43404</v>
      </c>
      <c r="C18" s="13" t="s">
        <v>41</v>
      </c>
      <c r="D18" s="12">
        <v>91401</v>
      </c>
      <c r="E18" s="13" t="s">
        <v>62</v>
      </c>
      <c r="AH18" s="14"/>
      <c r="AI18" s="6"/>
      <c r="AJ18" s="7"/>
      <c r="AK18" s="7"/>
      <c r="AL18" s="8"/>
      <c r="AM18" s="11"/>
      <c r="AN18" s="15"/>
      <c r="AO18" s="7"/>
      <c r="AP18" s="11"/>
      <c r="AQ18" s="15"/>
      <c r="AR18" s="15"/>
      <c r="AS18" s="11"/>
      <c r="AT18" s="11"/>
      <c r="AU18" s="5"/>
      <c r="AV18" s="11"/>
      <c r="AW18" s="11"/>
      <c r="AX18" s="11"/>
    </row>
    <row r="19" spans="2:50">
      <c r="B19" s="16">
        <v>43415</v>
      </c>
      <c r="C19" s="13" t="s">
        <v>42</v>
      </c>
      <c r="D19" s="16">
        <v>91402</v>
      </c>
      <c r="E19" s="13" t="s">
        <v>63</v>
      </c>
      <c r="AH19" s="14"/>
      <c r="AI19" s="6"/>
      <c r="AJ19" s="7"/>
      <c r="AK19" s="19"/>
      <c r="AL19" s="8"/>
      <c r="AM19" s="11"/>
      <c r="AN19" s="15"/>
      <c r="AO19" s="7"/>
      <c r="AP19" s="11"/>
      <c r="AQ19" s="15"/>
      <c r="AR19" s="15"/>
      <c r="AS19" s="11"/>
      <c r="AT19" s="11"/>
      <c r="AU19" s="5"/>
      <c r="AV19" s="11"/>
      <c r="AW19" s="11"/>
      <c r="AX19" s="11"/>
    </row>
    <row r="20" spans="2:50">
      <c r="B20" s="12">
        <v>43424</v>
      </c>
      <c r="C20" s="13" t="s">
        <v>43</v>
      </c>
      <c r="D20" s="12">
        <v>94403</v>
      </c>
      <c r="E20" s="13" t="s">
        <v>64</v>
      </c>
      <c r="AH20" s="14"/>
      <c r="AI20" s="6"/>
      <c r="AJ20" s="7"/>
      <c r="AK20" s="19"/>
      <c r="AL20" s="8"/>
      <c r="AM20" s="11"/>
      <c r="AN20" s="15"/>
      <c r="AO20" s="7"/>
      <c r="AP20" s="11"/>
      <c r="AQ20" s="15"/>
      <c r="AR20" s="15"/>
      <c r="AS20" s="11"/>
      <c r="AT20" s="11"/>
      <c r="AU20" s="5"/>
      <c r="AV20" s="11"/>
      <c r="AW20" s="11"/>
      <c r="AX20" s="11"/>
    </row>
    <row r="21" spans="2:50" ht="30.75" customHeight="1">
      <c r="B21" s="12"/>
      <c r="C21" s="13"/>
      <c r="D21" s="13"/>
      <c r="E21" s="13"/>
      <c r="S21" s="70" t="s">
        <v>153</v>
      </c>
      <c r="T21" s="70"/>
      <c r="U21" s="70"/>
      <c r="V21" s="70"/>
      <c r="AH21" s="5"/>
      <c r="AI21" s="6"/>
      <c r="AJ21" s="7"/>
      <c r="AK21" s="7"/>
      <c r="AL21" s="8"/>
      <c r="AM21" s="9"/>
      <c r="AN21" s="10"/>
      <c r="AO21" s="7"/>
      <c r="AP21" s="11"/>
      <c r="AQ21" s="15"/>
      <c r="AR21" s="15"/>
      <c r="AS21" s="11"/>
      <c r="AT21" s="11"/>
      <c r="AU21" s="5"/>
      <c r="AV21" s="11"/>
      <c r="AW21" s="11"/>
      <c r="AX21" s="11"/>
    </row>
    <row r="22" spans="2:50" ht="66.75" customHeight="1">
      <c r="B22" s="12"/>
      <c r="C22" s="13"/>
      <c r="D22" s="13"/>
      <c r="E22" s="13"/>
      <c r="S22" s="51" t="s">
        <v>155</v>
      </c>
      <c r="T22" s="51" t="s">
        <v>156</v>
      </c>
      <c r="U22" s="51" t="s">
        <v>157</v>
      </c>
      <c r="V22" s="51" t="s">
        <v>154</v>
      </c>
      <c r="AH22" s="14"/>
      <c r="AI22" s="6"/>
      <c r="AJ22" s="7"/>
      <c r="AK22" s="7"/>
      <c r="AL22" s="8"/>
      <c r="AM22" s="11"/>
      <c r="AN22" s="15"/>
      <c r="AO22" s="7"/>
      <c r="AP22" s="9"/>
      <c r="AQ22" s="15"/>
      <c r="AR22" s="15"/>
      <c r="AS22" s="11"/>
      <c r="AT22" s="11"/>
      <c r="AU22" s="5"/>
      <c r="AV22" s="11"/>
      <c r="AW22" s="11"/>
      <c r="AX22" s="11"/>
    </row>
    <row r="23" spans="2:50" ht="28.5">
      <c r="B23" s="12"/>
      <c r="C23" s="13"/>
      <c r="D23" s="13"/>
      <c r="E23" s="13"/>
      <c r="S23" s="52">
        <f>AM149</f>
        <v>2</v>
      </c>
      <c r="T23" s="52">
        <f>AN149</f>
        <v>1</v>
      </c>
      <c r="U23" s="52">
        <f>AO149</f>
        <v>0</v>
      </c>
      <c r="V23" s="52" t="str">
        <f>IF(AJ157=0," ",IF(AJ157=4,"YES","NO"))</f>
        <v>YES</v>
      </c>
      <c r="AH23" s="5"/>
      <c r="AI23" s="6"/>
      <c r="AJ23" s="7"/>
      <c r="AK23" s="7"/>
      <c r="AL23" s="8"/>
      <c r="AM23" s="9"/>
      <c r="AN23" s="10"/>
      <c r="AO23" s="7"/>
      <c r="AP23" s="11"/>
      <c r="AQ23" s="15"/>
      <c r="AR23" s="15"/>
      <c r="AS23" s="11"/>
      <c r="AT23" s="11"/>
      <c r="AU23" s="5"/>
      <c r="AV23" s="11"/>
      <c r="AW23" s="11"/>
      <c r="AX23" s="11"/>
    </row>
    <row r="24" spans="2:50" ht="42" customHeight="1" thickBot="1">
      <c r="D24" s="13"/>
      <c r="E24" s="13"/>
      <c r="AH24" s="14"/>
      <c r="AI24" s="6"/>
      <c r="AJ24" s="7"/>
      <c r="AK24" s="7"/>
      <c r="AL24" s="8"/>
      <c r="AM24" s="9"/>
      <c r="AN24" s="10"/>
      <c r="AO24" s="7"/>
      <c r="AP24" s="11"/>
      <c r="AQ24" s="15"/>
      <c r="AR24" s="15"/>
      <c r="AS24" s="11"/>
      <c r="AT24" s="11"/>
      <c r="AU24" s="5"/>
      <c r="AV24" s="11"/>
      <c r="AW24" s="11"/>
      <c r="AX24" s="11"/>
    </row>
    <row r="25" spans="2:50" ht="67.5" customHeight="1">
      <c r="D25" s="13"/>
      <c r="E25" s="13"/>
      <c r="X25" s="53" t="s">
        <v>39</v>
      </c>
      <c r="Y25" s="54" t="s">
        <v>158</v>
      </c>
      <c r="Z25" s="71" t="s">
        <v>40</v>
      </c>
      <c r="AA25" s="72"/>
      <c r="AH25" s="14"/>
      <c r="AI25" s="6"/>
      <c r="AJ25" s="7"/>
      <c r="AK25" s="7"/>
      <c r="AL25" s="8"/>
      <c r="AM25" s="11"/>
      <c r="AN25" s="15"/>
      <c r="AO25" s="7"/>
      <c r="AP25" s="11"/>
      <c r="AQ25" s="15"/>
      <c r="AR25" s="15"/>
      <c r="AS25" s="11"/>
      <c r="AT25" s="11"/>
      <c r="AU25" s="5"/>
      <c r="AV25" s="11"/>
      <c r="AW25" s="11"/>
      <c r="AX25" s="11"/>
    </row>
    <row r="26" spans="2:50" ht="154.5" customHeight="1">
      <c r="D26" s="13"/>
      <c r="E26" s="13"/>
      <c r="X26" s="75" t="str">
        <f>IF(N3=0," ",VLOOKUP(N3,AH87:AJ122,2,FALSE))</f>
        <v>WG Chicken Breast Chunk Boneless Wing (NAE)</v>
      </c>
      <c r="Y26" s="61" t="str">
        <f>IF(N3=0," ",VLOOKUP(N3,AH87:AJ122,3,FALSE))</f>
        <v>30 lbs</v>
      </c>
      <c r="Z26" s="63" t="str">
        <f>VLOOKUP(N3,AH87:AL122,4,FALSE)</f>
        <v xml:space="preserve"> Place breaded boneless wings in single layer on large sheet pan, heat in 350 ° convection oven for 8-10 minutes or until boneless wings reach an internal temperature of 165°.  Place 4 pieces in serving container.</v>
      </c>
      <c r="AA26" s="64"/>
      <c r="AH26" s="14"/>
      <c r="AI26" s="6"/>
      <c r="AJ26" s="7"/>
      <c r="AK26" s="7"/>
      <c r="AL26" s="8"/>
      <c r="AM26" s="9"/>
      <c r="AN26" s="10"/>
      <c r="AO26" s="7"/>
      <c r="AP26" s="11"/>
      <c r="AQ26" s="15"/>
      <c r="AR26" s="15"/>
      <c r="AS26" s="11"/>
      <c r="AT26" s="11"/>
      <c r="AU26" s="5"/>
      <c r="AV26" s="11"/>
      <c r="AW26" s="11"/>
      <c r="AX26" s="11"/>
    </row>
    <row r="27" spans="2:50" ht="126" customHeight="1">
      <c r="D27" s="13"/>
      <c r="E27" s="13"/>
      <c r="X27" s="75" t="str">
        <f>IF(N4=0," ",VLOOKUP(N4,AH125:AK132,2,FALSE))</f>
        <v xml:space="preserve"> </v>
      </c>
      <c r="Y27" s="61" t="str">
        <f>IF(N4=0," ",VLOOKUP(N4,AH125:AK132,3,FALSE))</f>
        <v xml:space="preserve"> </v>
      </c>
      <c r="Z27" s="63" t="str">
        <f>IF(N4=0," ",VLOOKUP(N4,AH125:AK132,4,FALSE))</f>
        <v xml:space="preserve"> </v>
      </c>
      <c r="AA27" s="64"/>
      <c r="AH27" s="14"/>
      <c r="AI27" s="6"/>
      <c r="AJ27" s="7"/>
      <c r="AK27" s="7"/>
      <c r="AL27" s="8"/>
      <c r="AM27" s="9"/>
      <c r="AN27" s="10"/>
      <c r="AO27" s="7"/>
      <c r="AP27" s="11"/>
      <c r="AQ27" s="15"/>
      <c r="AR27" s="15"/>
      <c r="AS27" s="11"/>
      <c r="AT27" s="11"/>
      <c r="AU27" s="5"/>
      <c r="AV27" s="11"/>
      <c r="AW27" s="11"/>
      <c r="AX27" s="11"/>
    </row>
    <row r="28" spans="2:50" ht="42" customHeight="1" thickBot="1">
      <c r="D28" s="13"/>
      <c r="E28" s="13"/>
      <c r="X28" s="55" t="str">
        <f>IF(N5=0," ",VLOOKUP(N5,AH135:AK143,2,FALSE))</f>
        <v xml:space="preserve"> </v>
      </c>
      <c r="Y28" s="62" t="str">
        <f>IF(N5=0," ",VLOOKUP(N5,AH135:AK143,3,FALSE))</f>
        <v xml:space="preserve"> </v>
      </c>
      <c r="Z28" s="65" t="str">
        <f>IF(N5=0," ",VLOOKUP(N5,AH135:AK143,4,FALSE))</f>
        <v xml:space="preserve"> </v>
      </c>
      <c r="AA28" s="66"/>
      <c r="AH28" s="14"/>
      <c r="AI28" s="6"/>
      <c r="AJ28" s="7"/>
      <c r="AK28" s="7"/>
      <c r="AL28" s="8"/>
      <c r="AM28" s="9"/>
      <c r="AN28" s="10"/>
      <c r="AO28" s="7"/>
      <c r="AP28" s="11"/>
      <c r="AQ28" s="15"/>
      <c r="AR28" s="15"/>
      <c r="AS28" s="11"/>
      <c r="AT28" s="11"/>
      <c r="AU28" s="5"/>
      <c r="AV28" s="11"/>
      <c r="AW28" s="11"/>
      <c r="AX28" s="11"/>
    </row>
    <row r="29" spans="2:50">
      <c r="B29" s="12"/>
      <c r="C29" s="13"/>
      <c r="D29" s="13"/>
      <c r="E29" s="13"/>
      <c r="AH29" s="14"/>
      <c r="AI29" s="6"/>
      <c r="AJ29" s="7"/>
      <c r="AK29" s="7"/>
      <c r="AL29" s="8"/>
      <c r="AM29" s="9"/>
      <c r="AN29" s="10"/>
      <c r="AO29" s="7"/>
      <c r="AP29" s="11"/>
      <c r="AQ29" s="15"/>
      <c r="AR29" s="15"/>
      <c r="AS29" s="11"/>
      <c r="AT29" s="11"/>
      <c r="AU29" s="5"/>
      <c r="AV29" s="11"/>
      <c r="AW29" s="11"/>
      <c r="AX29" s="11"/>
    </row>
    <row r="30" spans="2:50">
      <c r="B30" s="12"/>
      <c r="C30" s="13"/>
      <c r="D30" s="13"/>
      <c r="E30" s="13"/>
      <c r="AH30" s="14"/>
      <c r="AI30" s="6"/>
      <c r="AJ30" s="7"/>
      <c r="AK30" s="7"/>
      <c r="AL30" s="8"/>
      <c r="AM30" s="11"/>
      <c r="AN30" s="15"/>
      <c r="AO30" s="7"/>
      <c r="AP30" s="11"/>
      <c r="AQ30" s="15"/>
      <c r="AR30" s="15"/>
      <c r="AS30" s="11"/>
      <c r="AT30" s="11"/>
      <c r="AU30" s="5"/>
      <c r="AV30" s="11"/>
      <c r="AW30" s="11"/>
      <c r="AX30" s="11"/>
    </row>
    <row r="31" spans="2:50">
      <c r="B31" s="12"/>
      <c r="C31" s="13"/>
      <c r="D31" s="13"/>
      <c r="E31" s="13"/>
      <c r="AH31" s="5"/>
      <c r="AI31" s="6"/>
      <c r="AJ31" s="7"/>
      <c r="AK31" s="7"/>
      <c r="AL31" s="8"/>
      <c r="AM31" s="9"/>
      <c r="AN31" s="10"/>
      <c r="AO31" s="7"/>
      <c r="AP31" s="11"/>
      <c r="AQ31" s="15"/>
      <c r="AR31" s="10"/>
      <c r="AS31" s="9"/>
      <c r="AT31" s="11"/>
      <c r="AU31" s="5"/>
      <c r="AV31" s="11"/>
      <c r="AW31" s="9"/>
      <c r="AX31" s="9"/>
    </row>
    <row r="32" spans="2:50">
      <c r="B32" s="12"/>
      <c r="C32" s="13"/>
      <c r="D32" s="22"/>
      <c r="E32" s="22"/>
      <c r="AH32" s="5"/>
      <c r="AI32" s="21"/>
      <c r="AJ32" s="7"/>
      <c r="AK32" s="7"/>
      <c r="AL32" s="8"/>
      <c r="AM32" s="9"/>
      <c r="AN32" s="10"/>
      <c r="AO32" s="7"/>
      <c r="AP32" s="11"/>
      <c r="AQ32" s="15"/>
      <c r="AR32" s="10"/>
      <c r="AS32" s="9"/>
      <c r="AT32" s="11"/>
      <c r="AU32" s="5"/>
      <c r="AV32" s="11"/>
      <c r="AW32" s="9"/>
      <c r="AX32" s="9"/>
    </row>
    <row r="33" spans="2:50" ht="17.25" customHeight="1">
      <c r="B33" s="12"/>
      <c r="C33" s="13"/>
      <c r="D33" s="13"/>
      <c r="E33" s="13"/>
      <c r="S33" s="17"/>
      <c r="V33" s="1"/>
      <c r="AH33" s="14"/>
      <c r="AI33" s="6"/>
      <c r="AJ33" s="7"/>
      <c r="AK33" s="7"/>
      <c r="AL33" s="8"/>
      <c r="AM33" s="11"/>
      <c r="AN33" s="15"/>
      <c r="AO33" s="7"/>
      <c r="AP33" s="11"/>
      <c r="AQ33" s="15"/>
      <c r="AR33" s="15"/>
      <c r="AS33" s="11"/>
      <c r="AT33" s="11"/>
      <c r="AU33" s="5"/>
      <c r="AV33" s="11"/>
      <c r="AW33" s="11"/>
      <c r="AX33" s="11"/>
    </row>
    <row r="34" spans="2:50">
      <c r="B34" s="12"/>
      <c r="C34" s="13"/>
      <c r="D34" s="13"/>
      <c r="E34" s="13"/>
      <c r="AH34" s="14"/>
      <c r="AI34" s="6"/>
      <c r="AJ34" s="7"/>
      <c r="AK34" s="7"/>
      <c r="AL34" s="8"/>
      <c r="AM34" s="11"/>
      <c r="AN34" s="15"/>
      <c r="AO34" s="7"/>
      <c r="AP34" s="11"/>
      <c r="AQ34" s="15"/>
      <c r="AR34" s="15"/>
      <c r="AS34" s="11"/>
      <c r="AT34" s="11"/>
      <c r="AU34" s="5"/>
      <c r="AV34" s="11"/>
      <c r="AW34" s="11"/>
      <c r="AX34" s="11"/>
    </row>
    <row r="35" spans="2:50">
      <c r="B35" s="12"/>
      <c r="C35" s="13"/>
      <c r="D35" s="13"/>
      <c r="E35" s="13"/>
      <c r="AH35" s="5"/>
      <c r="AI35" s="6"/>
      <c r="AJ35" s="7"/>
      <c r="AK35" s="7"/>
      <c r="AL35" s="8"/>
      <c r="AM35" s="9"/>
      <c r="AN35" s="15"/>
      <c r="AO35" s="7"/>
      <c r="AP35" s="11"/>
      <c r="AQ35" s="15"/>
      <c r="AR35" s="15"/>
      <c r="AS35" s="9"/>
      <c r="AT35" s="11"/>
      <c r="AU35" s="5"/>
      <c r="AV35" s="11"/>
      <c r="AW35" s="9"/>
      <c r="AX35" s="11"/>
    </row>
    <row r="36" spans="2:50">
      <c r="B36" s="12"/>
      <c r="C36" s="13"/>
      <c r="D36" s="13"/>
      <c r="E36" s="13"/>
      <c r="AH36" s="5"/>
      <c r="AI36" s="6"/>
      <c r="AJ36" s="7"/>
      <c r="AK36" s="7"/>
      <c r="AL36" s="8"/>
      <c r="AM36" s="9"/>
      <c r="AN36" s="15"/>
      <c r="AO36" s="7"/>
      <c r="AP36" s="11"/>
      <c r="AQ36" s="15"/>
      <c r="AR36" s="15"/>
      <c r="AS36" s="9"/>
      <c r="AT36" s="11"/>
      <c r="AU36" s="5"/>
      <c r="AV36" s="11"/>
      <c r="AW36" s="9"/>
      <c r="AX36" s="11"/>
    </row>
    <row r="37" spans="2:50">
      <c r="B37" s="12"/>
      <c r="C37" s="13"/>
      <c r="D37" s="13"/>
      <c r="E37" s="13"/>
      <c r="AH37" s="14"/>
      <c r="AI37" s="6"/>
      <c r="AJ37" s="7"/>
      <c r="AK37" s="7"/>
      <c r="AL37" s="8"/>
      <c r="AM37" s="11"/>
      <c r="AN37" s="15"/>
      <c r="AO37" s="7"/>
      <c r="AP37" s="11"/>
      <c r="AQ37" s="15"/>
      <c r="AR37" s="15"/>
      <c r="AS37" s="11"/>
      <c r="AT37" s="11"/>
      <c r="AU37" s="5"/>
      <c r="AV37" s="11"/>
      <c r="AW37" s="11"/>
      <c r="AX37" s="11"/>
    </row>
    <row r="38" spans="2:50">
      <c r="B38" s="12"/>
      <c r="C38" s="13"/>
      <c r="D38" s="13"/>
      <c r="E38" s="13"/>
      <c r="AH38" s="5"/>
      <c r="AI38" s="6"/>
      <c r="AJ38" s="7"/>
      <c r="AK38" s="7"/>
      <c r="AL38" s="8"/>
      <c r="AM38" s="9"/>
      <c r="AN38" s="10"/>
      <c r="AO38" s="7"/>
      <c r="AP38" s="11"/>
      <c r="AQ38" s="15"/>
      <c r="AR38" s="10"/>
      <c r="AS38" s="9"/>
      <c r="AT38" s="11"/>
      <c r="AU38" s="5"/>
      <c r="AV38" s="9"/>
      <c r="AW38" s="9"/>
      <c r="AX38" s="11"/>
    </row>
    <row r="40" spans="2:50">
      <c r="C40" s="13"/>
      <c r="D40" s="13"/>
      <c r="E40" s="13"/>
      <c r="AG40" s="7"/>
      <c r="AH40" s="7"/>
      <c r="AI40" s="7"/>
      <c r="AJ40" s="7"/>
      <c r="AK40" s="7"/>
      <c r="AL40" s="8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2:50">
      <c r="AG41" s="7"/>
      <c r="AH41" s="8"/>
      <c r="AI41" s="7"/>
      <c r="AJ41" s="7"/>
      <c r="AK41" s="7"/>
      <c r="AL41" s="8"/>
      <c r="AM41" s="7"/>
      <c r="AN41" s="7"/>
      <c r="AO41" s="7"/>
      <c r="AP41" s="11"/>
      <c r="AQ41" s="15"/>
      <c r="AR41" s="7"/>
      <c r="AS41" s="7"/>
      <c r="AT41" s="11"/>
      <c r="AU41" s="5"/>
      <c r="AV41" s="7"/>
      <c r="AW41" s="7"/>
      <c r="AX41" s="11"/>
    </row>
    <row r="42" spans="2:50">
      <c r="AG42" s="7"/>
      <c r="AH42" s="8"/>
      <c r="AI42" s="7"/>
      <c r="AJ42" s="7"/>
      <c r="AK42" s="7"/>
      <c r="AL42" s="8"/>
      <c r="AM42" s="7"/>
      <c r="AN42" s="7"/>
      <c r="AO42" s="7"/>
      <c r="AP42" s="11"/>
      <c r="AQ42" s="15"/>
      <c r="AR42" s="7"/>
      <c r="AS42" s="7"/>
      <c r="AT42" s="11"/>
      <c r="AU42" s="5"/>
      <c r="AV42" s="7"/>
      <c r="AW42" s="7"/>
      <c r="AX42" s="11"/>
    </row>
    <row r="43" spans="2:50">
      <c r="AG43" s="7"/>
      <c r="AH43" s="8"/>
      <c r="AI43" s="7"/>
      <c r="AJ43" s="7"/>
      <c r="AK43" s="7"/>
      <c r="AL43" s="8"/>
      <c r="AM43" s="7"/>
      <c r="AN43" s="7"/>
      <c r="AO43" s="7"/>
      <c r="AP43" s="11"/>
      <c r="AQ43" s="15"/>
      <c r="AR43" s="7"/>
      <c r="AS43" s="7"/>
      <c r="AT43" s="11"/>
      <c r="AU43" s="5"/>
      <c r="AV43" s="7"/>
      <c r="AW43" s="7"/>
      <c r="AX43" s="11"/>
    </row>
    <row r="44" spans="2:50">
      <c r="AG44" s="7"/>
      <c r="AH44" s="8"/>
      <c r="AI44" s="7"/>
      <c r="AJ44" s="7"/>
      <c r="AK44" s="7"/>
      <c r="AL44" s="8"/>
      <c r="AM44" s="7"/>
      <c r="AN44" s="7"/>
      <c r="AO44" s="7"/>
      <c r="AP44" s="11"/>
      <c r="AQ44" s="15"/>
      <c r="AR44" s="7"/>
      <c r="AS44" s="7"/>
      <c r="AT44" s="11"/>
      <c r="AU44" s="5"/>
      <c r="AV44" s="7"/>
      <c r="AW44" s="7"/>
      <c r="AX44" s="11"/>
    </row>
    <row r="45" spans="2:50">
      <c r="AF45" s="7"/>
      <c r="AG45" s="8"/>
      <c r="AH45" s="7"/>
      <c r="AI45" s="7"/>
      <c r="AJ45" s="7"/>
      <c r="AK45" s="8"/>
      <c r="AL45" s="7"/>
      <c r="AM45" s="7"/>
      <c r="AN45" s="7"/>
      <c r="AO45" s="11"/>
      <c r="AP45" s="15"/>
      <c r="AQ45" s="7"/>
      <c r="AR45" s="7"/>
      <c r="AS45" s="11"/>
      <c r="AT45" s="5"/>
      <c r="AU45" s="7"/>
      <c r="AV45" s="7"/>
      <c r="AW45" s="11"/>
    </row>
    <row r="46" spans="2:50">
      <c r="AF46" s="7"/>
      <c r="AG46" s="8"/>
      <c r="AH46" s="7"/>
      <c r="AI46" s="7"/>
      <c r="AJ46" s="7"/>
      <c r="AK46" s="8"/>
      <c r="AL46" s="7"/>
      <c r="AM46" s="7"/>
      <c r="AN46" s="7"/>
      <c r="AO46" s="11"/>
      <c r="AP46" s="15"/>
      <c r="AQ46" s="7"/>
      <c r="AR46" s="7"/>
      <c r="AS46" s="11"/>
      <c r="AT46" s="5"/>
      <c r="AU46" s="7"/>
      <c r="AV46" s="7"/>
      <c r="AW46" s="11"/>
    </row>
    <row r="47" spans="2:50" ht="37.5" customHeight="1">
      <c r="AA47" s="7"/>
      <c r="AB47" s="8"/>
      <c r="AC47" s="7"/>
      <c r="AD47" s="7"/>
      <c r="AE47" s="7"/>
      <c r="AF47" s="8"/>
      <c r="AG47" s="7"/>
      <c r="AH47" s="7"/>
      <c r="AI47" s="7"/>
      <c r="AJ47" s="11"/>
      <c r="AK47" s="15"/>
      <c r="AL47" s="7"/>
      <c r="AM47" s="7"/>
      <c r="AN47" s="11"/>
      <c r="AO47" s="5"/>
      <c r="AP47" s="7"/>
      <c r="AQ47" s="7"/>
      <c r="AR47" s="11"/>
    </row>
    <row r="48" spans="2:50" ht="15" customHeight="1">
      <c r="AA48" s="7"/>
      <c r="AB48" s="8"/>
      <c r="AC48" s="7"/>
      <c r="AD48" s="7"/>
      <c r="AE48" s="7"/>
      <c r="AF48" s="8"/>
      <c r="AG48" s="7"/>
      <c r="AH48" s="7"/>
      <c r="AI48" s="7"/>
      <c r="AJ48" s="11"/>
      <c r="AK48" s="15"/>
      <c r="AL48" s="7"/>
      <c r="AM48" s="7"/>
      <c r="AN48" s="11"/>
      <c r="AO48" s="5"/>
      <c r="AP48" s="7"/>
      <c r="AQ48" s="7"/>
      <c r="AR48" s="11"/>
    </row>
    <row r="49" spans="24:50" ht="15" customHeight="1">
      <c r="AF49" s="4"/>
      <c r="AL49"/>
    </row>
    <row r="50" spans="24:50" ht="15" customHeight="1">
      <c r="AF50" s="4"/>
      <c r="AL50"/>
    </row>
    <row r="51" spans="24:50">
      <c r="X51" s="4"/>
      <c r="AB51" s="4"/>
      <c r="AF51" s="23"/>
      <c r="AG51" s="24"/>
      <c r="AH51" s="4"/>
      <c r="AI51" s="4"/>
      <c r="AJ51" s="23"/>
      <c r="AK51" s="12"/>
      <c r="AM51" s="4"/>
      <c r="AN51" s="23"/>
    </row>
    <row r="52" spans="24:50">
      <c r="AG52" s="4"/>
      <c r="AK52" s="4"/>
      <c r="AL52"/>
      <c r="AO52" s="4"/>
      <c r="AP52" s="4"/>
      <c r="AQ52" s="4"/>
      <c r="AR52" s="4"/>
      <c r="AS52" s="4"/>
      <c r="AT52" s="4"/>
      <c r="AU52" s="4"/>
      <c r="AV52" s="4"/>
      <c r="AW52" s="4"/>
    </row>
    <row r="53" spans="24:50" ht="33.75" customHeight="1">
      <c r="AD53" s="4"/>
      <c r="AH53" s="4"/>
      <c r="AM53" s="4"/>
      <c r="AN53" s="4"/>
      <c r="AO53" s="4"/>
      <c r="AP53" s="4"/>
      <c r="AQ53" s="4"/>
      <c r="AR53" s="4"/>
      <c r="AS53" s="4"/>
      <c r="AT53" s="4"/>
    </row>
    <row r="54" spans="24:50">
      <c r="AE54" s="4"/>
      <c r="AI54" s="4"/>
      <c r="AL54"/>
      <c r="AM54" s="4"/>
      <c r="AN54" s="4"/>
      <c r="AO54" s="4"/>
      <c r="AP54" s="4"/>
      <c r="AQ54" s="4"/>
      <c r="AR54" s="4"/>
      <c r="AS54" s="4"/>
      <c r="AT54" s="4"/>
      <c r="AU54" s="4"/>
    </row>
    <row r="55" spans="24:50">
      <c r="AE55" s="4"/>
      <c r="AI55" s="4"/>
      <c r="AL55"/>
      <c r="AM55" s="4"/>
      <c r="AN55" s="4"/>
      <c r="AO55" s="4"/>
      <c r="AP55" s="4"/>
      <c r="AQ55" s="4"/>
      <c r="AR55" s="4"/>
      <c r="AS55" s="4"/>
      <c r="AT55" s="4"/>
      <c r="AU55" s="4"/>
    </row>
    <row r="56" spans="24:50">
      <c r="AE56" s="4"/>
      <c r="AI56" s="4"/>
      <c r="AL56"/>
      <c r="AM56" s="4"/>
      <c r="AN56" s="4"/>
      <c r="AO56" s="4"/>
      <c r="AP56" s="4"/>
      <c r="AQ56" s="4"/>
      <c r="AR56" s="4"/>
      <c r="AS56" s="4"/>
      <c r="AT56" s="4"/>
      <c r="AU56" s="4"/>
    </row>
    <row r="57" spans="24:50">
      <c r="AE57" s="4"/>
      <c r="AI57" s="4"/>
      <c r="AL57"/>
      <c r="AM57" s="4"/>
      <c r="AN57" s="4"/>
      <c r="AO57" s="4"/>
      <c r="AP57" s="4"/>
      <c r="AQ57" s="4"/>
      <c r="AR57" s="4"/>
      <c r="AS57" s="4"/>
      <c r="AT57" s="4"/>
      <c r="AU57" s="4"/>
    </row>
    <row r="58" spans="24:50">
      <c r="AE58" s="4"/>
      <c r="AI58" s="4"/>
      <c r="AL58"/>
      <c r="AM58" s="4"/>
      <c r="AN58" s="4"/>
      <c r="AO58" s="4"/>
      <c r="AP58" s="4"/>
      <c r="AQ58" s="4"/>
      <c r="AR58" s="4"/>
      <c r="AS58" s="4"/>
      <c r="AT58" s="4"/>
      <c r="AU58" s="4"/>
    </row>
    <row r="59" spans="24:50">
      <c r="AD59" s="4"/>
      <c r="AH59" s="4"/>
      <c r="AM59" s="4"/>
      <c r="AN59" s="4"/>
      <c r="AO59" s="4"/>
      <c r="AP59" s="4"/>
      <c r="AQ59" s="4"/>
      <c r="AR59" s="4"/>
      <c r="AS59" s="4"/>
      <c r="AT59" s="4"/>
    </row>
    <row r="60" spans="24:50" ht="15" customHeight="1">
      <c r="AH60" s="4"/>
      <c r="AM60" s="4"/>
      <c r="AN60" s="4"/>
      <c r="AO60" s="4"/>
      <c r="AP60" s="4"/>
      <c r="AQ60" s="4"/>
      <c r="AR60" s="4"/>
      <c r="AS60" s="4"/>
      <c r="AT60" s="4"/>
    </row>
    <row r="61" spans="24:50" ht="15" customHeight="1">
      <c r="AK61" s="4"/>
      <c r="AL61"/>
      <c r="AO61" s="4"/>
      <c r="AP61" s="4"/>
      <c r="AQ61" s="4"/>
      <c r="AR61" s="4"/>
      <c r="AS61" s="4"/>
      <c r="AT61" s="4"/>
      <c r="AU61" s="4"/>
      <c r="AV61" s="4"/>
      <c r="AW61" s="4"/>
    </row>
    <row r="62" spans="24:50" ht="15" customHeight="1">
      <c r="AK62" s="4"/>
      <c r="AL62"/>
      <c r="AO62" s="4"/>
      <c r="AP62" s="4"/>
      <c r="AQ62" s="4"/>
      <c r="AR62" s="4"/>
      <c r="AS62" s="4"/>
      <c r="AT62" s="4"/>
      <c r="AU62" s="4"/>
      <c r="AV62" s="4"/>
      <c r="AW62" s="4"/>
    </row>
    <row r="63" spans="24:50">
      <c r="AP63" s="4"/>
      <c r="AQ63" s="4"/>
      <c r="AR63" s="4"/>
      <c r="AS63" s="4"/>
      <c r="AT63" s="4"/>
      <c r="AU63" s="4"/>
      <c r="AV63" s="4"/>
      <c r="AW63" s="4"/>
      <c r="AX63" s="4"/>
    </row>
    <row r="86" spans="34:50" ht="93.75">
      <c r="AH86" t="s">
        <v>5</v>
      </c>
      <c r="AI86" t="s">
        <v>0</v>
      </c>
      <c r="AJ86" s="2" t="s">
        <v>65</v>
      </c>
      <c r="AK86" s="2" t="s">
        <v>40</v>
      </c>
      <c r="AL86" s="3" t="s">
        <v>66</v>
      </c>
      <c r="AM86" s="2" t="s">
        <v>67</v>
      </c>
      <c r="AN86" s="2" t="s">
        <v>68</v>
      </c>
      <c r="AO86" s="2" t="s">
        <v>36</v>
      </c>
      <c r="AP86" s="3" t="s">
        <v>49</v>
      </c>
      <c r="AQ86" s="2" t="s">
        <v>69</v>
      </c>
      <c r="AR86" s="2" t="s">
        <v>70</v>
      </c>
      <c r="AS86" s="2" t="s">
        <v>71</v>
      </c>
      <c r="AT86" s="2" t="s">
        <v>72</v>
      </c>
      <c r="AU86" s="2" t="s">
        <v>73</v>
      </c>
      <c r="AV86" s="2" t="s">
        <v>74</v>
      </c>
      <c r="AW86" s="2" t="s">
        <v>75</v>
      </c>
      <c r="AX86" s="2" t="s">
        <v>76</v>
      </c>
    </row>
    <row r="87" spans="34:50" ht="60">
      <c r="AH87" s="5">
        <v>13408</v>
      </c>
      <c r="AI87" s="6" t="s">
        <v>9</v>
      </c>
      <c r="AJ87" s="7" t="s">
        <v>77</v>
      </c>
      <c r="AK87" s="25" t="s">
        <v>78</v>
      </c>
      <c r="AL87" s="8" t="s">
        <v>79</v>
      </c>
      <c r="AM87" s="9">
        <v>2</v>
      </c>
      <c r="AN87" s="10">
        <v>1</v>
      </c>
      <c r="AO87" s="7"/>
      <c r="AP87" s="11">
        <v>213</v>
      </c>
      <c r="AQ87" s="10">
        <v>8</v>
      </c>
      <c r="AR87" s="10">
        <v>1.5</v>
      </c>
      <c r="AS87" s="9">
        <v>0</v>
      </c>
      <c r="AT87" s="11">
        <v>53</v>
      </c>
      <c r="AU87" s="9">
        <v>393</v>
      </c>
      <c r="AV87" s="11">
        <v>15</v>
      </c>
      <c r="AW87" s="11">
        <v>0</v>
      </c>
      <c r="AX87" s="11">
        <v>20</v>
      </c>
    </row>
    <row r="88" spans="34:50" ht="60">
      <c r="AH88" s="14">
        <v>13410</v>
      </c>
      <c r="AI88" s="6" t="s">
        <v>13</v>
      </c>
      <c r="AJ88" s="7" t="s">
        <v>77</v>
      </c>
      <c r="AK88" s="25" t="s">
        <v>78</v>
      </c>
      <c r="AL88" s="8" t="s">
        <v>79</v>
      </c>
      <c r="AM88" s="11">
        <v>2</v>
      </c>
      <c r="AN88" s="15">
        <v>1</v>
      </c>
      <c r="AO88" s="7"/>
      <c r="AP88" s="11">
        <v>212</v>
      </c>
      <c r="AQ88" s="15">
        <v>8</v>
      </c>
      <c r="AR88" s="15">
        <v>1.6</v>
      </c>
      <c r="AS88" s="11">
        <v>0</v>
      </c>
      <c r="AT88" s="11">
        <v>52</v>
      </c>
      <c r="AU88" s="9">
        <v>400</v>
      </c>
      <c r="AV88" s="11">
        <v>13</v>
      </c>
      <c r="AW88" s="11">
        <v>0</v>
      </c>
      <c r="AX88" s="11">
        <v>21</v>
      </c>
    </row>
    <row r="89" spans="34:50" ht="60">
      <c r="AH89" s="5">
        <v>13415</v>
      </c>
      <c r="AI89" s="6" t="s">
        <v>17</v>
      </c>
      <c r="AJ89" s="7" t="s">
        <v>80</v>
      </c>
      <c r="AK89" s="25" t="s">
        <v>81</v>
      </c>
      <c r="AL89" s="8" t="s">
        <v>79</v>
      </c>
      <c r="AM89" s="9">
        <v>1</v>
      </c>
      <c r="AN89" s="10">
        <v>0.5</v>
      </c>
      <c r="AO89" s="7"/>
      <c r="AP89" s="11">
        <v>104</v>
      </c>
      <c r="AQ89" s="10">
        <v>4</v>
      </c>
      <c r="AR89" s="10">
        <v>0.7</v>
      </c>
      <c r="AS89" s="9">
        <v>0</v>
      </c>
      <c r="AT89" s="11">
        <v>26</v>
      </c>
      <c r="AU89" s="9">
        <v>215</v>
      </c>
      <c r="AV89" s="11">
        <v>7</v>
      </c>
      <c r="AW89" s="9">
        <v>0</v>
      </c>
      <c r="AX89" s="9">
        <v>10</v>
      </c>
    </row>
    <row r="90" spans="34:50" ht="60">
      <c r="AH90" s="14">
        <v>13424</v>
      </c>
      <c r="AI90" s="6" t="s">
        <v>20</v>
      </c>
      <c r="AJ90" s="7" t="s">
        <v>77</v>
      </c>
      <c r="AK90" s="25" t="s">
        <v>78</v>
      </c>
      <c r="AL90" s="8" t="s">
        <v>79</v>
      </c>
      <c r="AM90" s="9">
        <v>2</v>
      </c>
      <c r="AN90" s="10">
        <v>1</v>
      </c>
      <c r="AO90" s="7"/>
      <c r="AP90" s="11">
        <v>213</v>
      </c>
      <c r="AQ90" s="10">
        <v>8</v>
      </c>
      <c r="AR90" s="10">
        <v>1.5</v>
      </c>
      <c r="AS90" s="9">
        <v>0</v>
      </c>
      <c r="AT90" s="11">
        <v>53</v>
      </c>
      <c r="AU90" s="9">
        <v>393</v>
      </c>
      <c r="AV90" s="11">
        <v>15</v>
      </c>
      <c r="AW90" s="11">
        <v>0</v>
      </c>
      <c r="AX90" s="11">
        <v>20</v>
      </c>
    </row>
    <row r="91" spans="34:50" ht="60">
      <c r="AH91" s="14">
        <v>13429</v>
      </c>
      <c r="AI91" s="6" t="s">
        <v>23</v>
      </c>
      <c r="AJ91" s="7" t="s">
        <v>80</v>
      </c>
      <c r="AK91" s="25" t="s">
        <v>81</v>
      </c>
      <c r="AL91" s="8" t="s">
        <v>79</v>
      </c>
      <c r="AM91" s="9">
        <v>1</v>
      </c>
      <c r="AN91" s="10">
        <v>0.5</v>
      </c>
      <c r="AO91" s="7"/>
      <c r="AP91" s="11">
        <v>104</v>
      </c>
      <c r="AQ91" s="10">
        <v>4</v>
      </c>
      <c r="AR91" s="10">
        <v>0.7</v>
      </c>
      <c r="AS91" s="9">
        <v>0</v>
      </c>
      <c r="AT91" s="11">
        <v>26</v>
      </c>
      <c r="AU91" s="9">
        <v>215</v>
      </c>
      <c r="AV91" s="11">
        <v>7</v>
      </c>
      <c r="AW91" s="9">
        <v>0</v>
      </c>
      <c r="AX91" s="9">
        <v>10</v>
      </c>
    </row>
    <row r="92" spans="34:50" ht="60">
      <c r="AH92" s="5">
        <v>13440</v>
      </c>
      <c r="AI92" s="6" t="s">
        <v>26</v>
      </c>
      <c r="AJ92" s="7" t="s">
        <v>77</v>
      </c>
      <c r="AK92" s="25" t="s">
        <v>78</v>
      </c>
      <c r="AL92" s="8" t="s">
        <v>79</v>
      </c>
      <c r="AM92" s="9">
        <v>2</v>
      </c>
      <c r="AN92" s="10">
        <v>1</v>
      </c>
      <c r="AO92" s="7"/>
      <c r="AP92" s="11">
        <v>221</v>
      </c>
      <c r="AQ92" s="15">
        <v>8.5</v>
      </c>
      <c r="AR92" s="10">
        <v>1.5</v>
      </c>
      <c r="AS92" s="9">
        <v>0</v>
      </c>
      <c r="AT92" s="11">
        <v>53</v>
      </c>
      <c r="AU92" s="9">
        <v>399</v>
      </c>
      <c r="AV92" s="11">
        <v>14</v>
      </c>
      <c r="AW92" s="11">
        <v>1</v>
      </c>
      <c r="AX92" s="11">
        <v>20</v>
      </c>
    </row>
    <row r="93" spans="34:50" ht="60">
      <c r="AH93" s="5">
        <v>13441</v>
      </c>
      <c r="AI93" s="6" t="s">
        <v>29</v>
      </c>
      <c r="AJ93" s="7" t="s">
        <v>80</v>
      </c>
      <c r="AK93" s="25" t="s">
        <v>81</v>
      </c>
      <c r="AL93" s="8" t="s">
        <v>79</v>
      </c>
      <c r="AM93" s="9">
        <v>1</v>
      </c>
      <c r="AN93" s="10">
        <v>0.5</v>
      </c>
      <c r="AO93" s="7"/>
      <c r="AP93" s="11">
        <v>111</v>
      </c>
      <c r="AQ93" s="15">
        <v>4</v>
      </c>
      <c r="AR93" s="10">
        <v>0.7</v>
      </c>
      <c r="AS93" s="9">
        <v>0</v>
      </c>
      <c r="AT93" s="11">
        <v>28</v>
      </c>
      <c r="AU93" s="9">
        <v>200</v>
      </c>
      <c r="AV93" s="11">
        <v>8</v>
      </c>
      <c r="AW93" s="11">
        <v>1</v>
      </c>
      <c r="AX93" s="11">
        <v>10</v>
      </c>
    </row>
    <row r="94" spans="34:50" ht="60">
      <c r="AH94" s="14">
        <v>13444</v>
      </c>
      <c r="AI94" s="6" t="s">
        <v>32</v>
      </c>
      <c r="AJ94" s="7" t="s">
        <v>80</v>
      </c>
      <c r="AK94" s="25" t="s">
        <v>81</v>
      </c>
      <c r="AL94" s="8" t="s">
        <v>79</v>
      </c>
      <c r="AM94" s="11">
        <v>1</v>
      </c>
      <c r="AN94" s="15">
        <v>0.5</v>
      </c>
      <c r="AO94" s="7"/>
      <c r="AP94" s="11">
        <v>104</v>
      </c>
      <c r="AQ94" s="15">
        <v>4</v>
      </c>
      <c r="AR94" s="15">
        <v>0.7</v>
      </c>
      <c r="AS94" s="11">
        <v>0</v>
      </c>
      <c r="AT94" s="11">
        <v>26</v>
      </c>
      <c r="AU94" s="5">
        <v>250</v>
      </c>
      <c r="AV94" s="11">
        <v>7</v>
      </c>
      <c r="AW94" s="11">
        <v>1</v>
      </c>
      <c r="AX94" s="11">
        <v>10</v>
      </c>
    </row>
    <row r="95" spans="34:50" ht="75">
      <c r="AH95" s="5">
        <v>23403</v>
      </c>
      <c r="AI95" s="6" t="s">
        <v>34</v>
      </c>
      <c r="AJ95" s="7" t="s">
        <v>77</v>
      </c>
      <c r="AK95" s="25" t="s">
        <v>82</v>
      </c>
      <c r="AL95" s="8" t="s">
        <v>83</v>
      </c>
      <c r="AM95" s="9">
        <v>2</v>
      </c>
      <c r="AN95" s="10">
        <v>1</v>
      </c>
      <c r="AO95" s="7"/>
      <c r="AP95" s="11">
        <v>215</v>
      </c>
      <c r="AQ95" s="15">
        <v>8</v>
      </c>
      <c r="AR95" s="10">
        <v>1.5</v>
      </c>
      <c r="AS95" s="9">
        <v>0</v>
      </c>
      <c r="AT95" s="11">
        <v>53</v>
      </c>
      <c r="AU95" s="5">
        <v>445</v>
      </c>
      <c r="AV95" s="11">
        <v>15</v>
      </c>
      <c r="AW95" s="11">
        <v>0</v>
      </c>
      <c r="AX95" s="11">
        <v>20</v>
      </c>
    </row>
    <row r="96" spans="34:50" ht="75">
      <c r="AH96" s="14">
        <v>23409</v>
      </c>
      <c r="AI96" s="6" t="s">
        <v>35</v>
      </c>
      <c r="AJ96" s="7" t="s">
        <v>77</v>
      </c>
      <c r="AK96" s="25" t="s">
        <v>82</v>
      </c>
      <c r="AL96" s="8" t="s">
        <v>83</v>
      </c>
      <c r="AM96" s="9">
        <v>2</v>
      </c>
      <c r="AN96" s="10">
        <v>1</v>
      </c>
      <c r="AO96" s="7"/>
      <c r="AP96" s="11">
        <v>215</v>
      </c>
      <c r="AQ96" s="15">
        <v>8</v>
      </c>
      <c r="AR96" s="10">
        <v>1.5</v>
      </c>
      <c r="AS96" s="9">
        <v>0</v>
      </c>
      <c r="AT96" s="11">
        <v>53</v>
      </c>
      <c r="AU96" s="5">
        <v>445</v>
      </c>
      <c r="AV96" s="11">
        <v>15</v>
      </c>
      <c r="AW96" s="11">
        <v>0</v>
      </c>
      <c r="AX96" s="11">
        <v>20</v>
      </c>
    </row>
    <row r="97" spans="34:50" ht="75">
      <c r="AH97" s="5">
        <v>23415</v>
      </c>
      <c r="AI97" s="6" t="s">
        <v>37</v>
      </c>
      <c r="AJ97" s="7" t="s">
        <v>77</v>
      </c>
      <c r="AK97" s="25" t="s">
        <v>82</v>
      </c>
      <c r="AL97" s="8" t="s">
        <v>83</v>
      </c>
      <c r="AM97" s="9">
        <v>2</v>
      </c>
      <c r="AN97" s="10">
        <v>1</v>
      </c>
      <c r="AO97" s="7"/>
      <c r="AP97" s="11">
        <v>223</v>
      </c>
      <c r="AQ97" s="10">
        <v>8</v>
      </c>
      <c r="AR97" s="10">
        <v>1.4</v>
      </c>
      <c r="AS97" s="9">
        <v>0</v>
      </c>
      <c r="AT97" s="9">
        <v>41</v>
      </c>
      <c r="AU97" s="5">
        <v>400</v>
      </c>
      <c r="AV97" s="9">
        <v>15</v>
      </c>
      <c r="AW97" s="11">
        <v>1</v>
      </c>
      <c r="AX97" s="9">
        <v>19</v>
      </c>
    </row>
    <row r="98" spans="34:50" ht="75">
      <c r="AH98" s="5">
        <v>43403</v>
      </c>
      <c r="AI98" s="6" t="s">
        <v>38</v>
      </c>
      <c r="AJ98" s="7" t="s">
        <v>84</v>
      </c>
      <c r="AK98" s="25" t="s">
        <v>85</v>
      </c>
      <c r="AL98" s="8" t="s">
        <v>86</v>
      </c>
      <c r="AM98" s="9">
        <v>2</v>
      </c>
      <c r="AN98" s="10">
        <v>1</v>
      </c>
      <c r="AO98" s="7"/>
      <c r="AP98" s="11">
        <v>207</v>
      </c>
      <c r="AQ98" s="15">
        <v>8</v>
      </c>
      <c r="AR98" s="10">
        <v>1.5</v>
      </c>
      <c r="AS98" s="9">
        <v>0</v>
      </c>
      <c r="AT98" s="11">
        <v>51</v>
      </c>
      <c r="AU98" s="5">
        <v>430</v>
      </c>
      <c r="AV98" s="11">
        <v>14</v>
      </c>
      <c r="AW98" s="9">
        <v>0</v>
      </c>
      <c r="AX98" s="11">
        <v>19</v>
      </c>
    </row>
    <row r="99" spans="34:50" ht="75">
      <c r="AH99" s="14">
        <v>43404</v>
      </c>
      <c r="AI99" s="6" t="s">
        <v>41</v>
      </c>
      <c r="AJ99" s="7" t="s">
        <v>84</v>
      </c>
      <c r="AK99" s="25" t="s">
        <v>85</v>
      </c>
      <c r="AL99" s="8" t="s">
        <v>86</v>
      </c>
      <c r="AM99" s="11">
        <v>1</v>
      </c>
      <c r="AN99" s="15">
        <v>1</v>
      </c>
      <c r="AO99" s="7"/>
      <c r="AP99" s="11">
        <v>206</v>
      </c>
      <c r="AQ99" s="15">
        <v>8</v>
      </c>
      <c r="AR99" s="15">
        <v>1.5</v>
      </c>
      <c r="AS99" s="11">
        <v>0</v>
      </c>
      <c r="AT99" s="11">
        <v>50</v>
      </c>
      <c r="AU99" s="5">
        <v>390</v>
      </c>
      <c r="AV99" s="11">
        <v>13</v>
      </c>
      <c r="AW99" s="11">
        <v>1</v>
      </c>
      <c r="AX99" s="11">
        <v>20</v>
      </c>
    </row>
    <row r="100" spans="34:50" ht="75">
      <c r="AH100" s="14">
        <v>43415</v>
      </c>
      <c r="AI100" s="6" t="s">
        <v>42</v>
      </c>
      <c r="AJ100" s="7" t="s">
        <v>84</v>
      </c>
      <c r="AK100" s="25" t="s">
        <v>87</v>
      </c>
      <c r="AL100" s="11" t="s">
        <v>86</v>
      </c>
      <c r="AM100" s="9">
        <v>2</v>
      </c>
      <c r="AN100" s="10">
        <v>1</v>
      </c>
      <c r="AO100" s="7"/>
      <c r="AP100" s="11">
        <v>209</v>
      </c>
      <c r="AQ100" s="15">
        <v>8</v>
      </c>
      <c r="AR100" s="10">
        <v>1.5</v>
      </c>
      <c r="AS100" s="9">
        <v>0</v>
      </c>
      <c r="AT100" s="11">
        <v>51</v>
      </c>
      <c r="AU100" s="5">
        <v>434</v>
      </c>
      <c r="AV100" s="11">
        <v>14</v>
      </c>
      <c r="AW100" s="9">
        <v>0</v>
      </c>
      <c r="AX100" s="11">
        <v>19</v>
      </c>
    </row>
    <row r="101" spans="34:50" ht="75">
      <c r="AH101" s="5">
        <v>43424</v>
      </c>
      <c r="AI101" s="6" t="s">
        <v>43</v>
      </c>
      <c r="AJ101" s="7" t="s">
        <v>84</v>
      </c>
      <c r="AK101" s="25" t="s">
        <v>88</v>
      </c>
      <c r="AL101" s="11" t="s">
        <v>86</v>
      </c>
      <c r="AM101" s="9">
        <v>2</v>
      </c>
      <c r="AN101" s="10">
        <v>1</v>
      </c>
      <c r="AO101" s="7"/>
      <c r="AP101" s="11">
        <v>221</v>
      </c>
      <c r="AQ101" s="15">
        <v>8.5</v>
      </c>
      <c r="AR101" s="10">
        <v>1.5</v>
      </c>
      <c r="AS101" s="9">
        <v>0</v>
      </c>
      <c r="AT101" s="11">
        <v>56</v>
      </c>
      <c r="AU101" s="5">
        <v>399</v>
      </c>
      <c r="AV101" s="11">
        <v>15</v>
      </c>
      <c r="AW101" s="11">
        <v>1</v>
      </c>
      <c r="AX101" s="11">
        <v>20</v>
      </c>
    </row>
    <row r="102" spans="34:50" ht="60">
      <c r="AH102" s="14">
        <v>13443</v>
      </c>
      <c r="AI102" s="6" t="s">
        <v>44</v>
      </c>
      <c r="AJ102" s="7" t="s">
        <v>77</v>
      </c>
      <c r="AK102" s="25" t="s">
        <v>78</v>
      </c>
      <c r="AL102" s="8" t="s">
        <v>79</v>
      </c>
      <c r="AM102" s="11">
        <v>2</v>
      </c>
      <c r="AN102" s="15">
        <v>1</v>
      </c>
      <c r="AO102" s="7"/>
      <c r="AP102" s="11">
        <v>215</v>
      </c>
      <c r="AQ102" s="15">
        <v>8</v>
      </c>
      <c r="AR102" s="15">
        <v>1.5</v>
      </c>
      <c r="AS102" s="11">
        <v>0</v>
      </c>
      <c r="AT102" s="11">
        <v>53</v>
      </c>
      <c r="AU102" s="5">
        <v>500</v>
      </c>
      <c r="AV102" s="11">
        <v>14</v>
      </c>
      <c r="AW102" s="11">
        <v>1</v>
      </c>
      <c r="AX102" s="11">
        <v>20</v>
      </c>
    </row>
    <row r="103" spans="34:50" ht="75">
      <c r="AH103" s="14">
        <v>23404</v>
      </c>
      <c r="AI103" s="6" t="s">
        <v>45</v>
      </c>
      <c r="AJ103" s="7" t="s">
        <v>77</v>
      </c>
      <c r="AK103" s="25" t="s">
        <v>82</v>
      </c>
      <c r="AL103" s="8" t="s">
        <v>83</v>
      </c>
      <c r="AM103" s="11">
        <v>2</v>
      </c>
      <c r="AN103" s="15">
        <v>1</v>
      </c>
      <c r="AO103" s="7"/>
      <c r="AP103" s="11">
        <v>213</v>
      </c>
      <c r="AQ103" s="15">
        <v>8.5</v>
      </c>
      <c r="AR103" s="15">
        <v>1.6</v>
      </c>
      <c r="AS103" s="11">
        <v>0</v>
      </c>
      <c r="AT103" s="11">
        <v>36</v>
      </c>
      <c r="AU103" s="5">
        <v>400</v>
      </c>
      <c r="AV103" s="11">
        <v>17</v>
      </c>
      <c r="AW103" s="11">
        <v>1</v>
      </c>
      <c r="AX103" s="11">
        <v>17</v>
      </c>
    </row>
    <row r="104" spans="34:50" ht="75">
      <c r="AH104" s="14">
        <v>23417</v>
      </c>
      <c r="AI104" s="6" t="s">
        <v>46</v>
      </c>
      <c r="AJ104" s="7" t="s">
        <v>77</v>
      </c>
      <c r="AK104" s="25" t="s">
        <v>82</v>
      </c>
      <c r="AL104" s="8" t="s">
        <v>83</v>
      </c>
      <c r="AM104" s="11">
        <v>2</v>
      </c>
      <c r="AN104" s="15">
        <v>1</v>
      </c>
      <c r="AO104" s="7"/>
      <c r="AP104" s="11">
        <v>217</v>
      </c>
      <c r="AQ104" s="15">
        <v>8</v>
      </c>
      <c r="AR104" s="15">
        <v>1.5</v>
      </c>
      <c r="AS104" s="11">
        <v>0</v>
      </c>
      <c r="AT104" s="11">
        <v>54</v>
      </c>
      <c r="AU104" s="5">
        <v>505</v>
      </c>
      <c r="AV104" s="11">
        <v>15</v>
      </c>
      <c r="AW104" s="11">
        <v>1</v>
      </c>
      <c r="AX104" s="11">
        <v>21</v>
      </c>
    </row>
    <row r="105" spans="34:50" ht="75">
      <c r="AH105" s="5">
        <v>54410</v>
      </c>
      <c r="AI105" s="6" t="s">
        <v>48</v>
      </c>
      <c r="AJ105" s="7" t="s">
        <v>89</v>
      </c>
      <c r="AK105" s="25" t="s">
        <v>90</v>
      </c>
      <c r="AL105" s="11" t="s">
        <v>91</v>
      </c>
      <c r="AM105" s="9">
        <v>2</v>
      </c>
      <c r="AN105" s="10">
        <v>1</v>
      </c>
      <c r="AO105" s="7"/>
      <c r="AP105" s="11">
        <v>180</v>
      </c>
      <c r="AQ105" s="15">
        <v>9</v>
      </c>
      <c r="AR105" s="15">
        <v>2</v>
      </c>
      <c r="AS105" s="11">
        <v>0</v>
      </c>
      <c r="AT105" s="11">
        <v>20</v>
      </c>
      <c r="AU105" s="5">
        <v>420</v>
      </c>
      <c r="AV105" s="11">
        <v>12</v>
      </c>
      <c r="AW105" s="11">
        <v>0</v>
      </c>
      <c r="AX105" s="11">
        <v>12</v>
      </c>
    </row>
    <row r="106" spans="34:50" ht="60">
      <c r="AH106" s="14">
        <v>54411</v>
      </c>
      <c r="AI106" s="6" t="s">
        <v>50</v>
      </c>
      <c r="AJ106" s="7" t="s">
        <v>92</v>
      </c>
      <c r="AK106" s="25" t="s">
        <v>81</v>
      </c>
      <c r="AL106" s="8" t="s">
        <v>79</v>
      </c>
      <c r="AM106" s="11">
        <v>1</v>
      </c>
      <c r="AN106" s="15">
        <v>0.5</v>
      </c>
      <c r="AO106" s="7"/>
      <c r="AP106" s="9">
        <v>90</v>
      </c>
      <c r="AQ106" s="15">
        <v>4.5</v>
      </c>
      <c r="AR106" s="15">
        <v>1</v>
      </c>
      <c r="AS106" s="11">
        <v>0</v>
      </c>
      <c r="AT106" s="11">
        <v>10</v>
      </c>
      <c r="AU106" s="5">
        <v>210</v>
      </c>
      <c r="AV106" s="11">
        <v>6</v>
      </c>
      <c r="AW106" s="11">
        <v>0</v>
      </c>
      <c r="AX106" s="11">
        <v>6</v>
      </c>
    </row>
    <row r="107" spans="34:50" ht="60">
      <c r="AH107" s="5">
        <v>54412</v>
      </c>
      <c r="AI107" s="6" t="s">
        <v>51</v>
      </c>
      <c r="AJ107" s="7" t="s">
        <v>89</v>
      </c>
      <c r="AK107" s="25" t="s">
        <v>93</v>
      </c>
      <c r="AL107" s="8" t="s">
        <v>79</v>
      </c>
      <c r="AM107" s="9">
        <v>2</v>
      </c>
      <c r="AN107" s="10">
        <v>1</v>
      </c>
      <c r="AO107" s="7"/>
      <c r="AP107" s="11">
        <v>180</v>
      </c>
      <c r="AQ107" s="15">
        <v>9</v>
      </c>
      <c r="AR107" s="15">
        <v>2</v>
      </c>
      <c r="AS107" s="11">
        <v>0</v>
      </c>
      <c r="AT107" s="11">
        <v>20</v>
      </c>
      <c r="AU107" s="5">
        <v>420</v>
      </c>
      <c r="AV107" s="11">
        <v>12</v>
      </c>
      <c r="AW107" s="11">
        <v>0</v>
      </c>
      <c r="AX107" s="11">
        <v>12</v>
      </c>
    </row>
    <row r="108" spans="34:50" ht="60">
      <c r="AH108" s="14">
        <v>54430</v>
      </c>
      <c r="AI108" s="6" t="s">
        <v>52</v>
      </c>
      <c r="AJ108" s="7" t="s">
        <v>89</v>
      </c>
      <c r="AK108" s="25" t="s">
        <v>93</v>
      </c>
      <c r="AL108" s="8" t="s">
        <v>79</v>
      </c>
      <c r="AM108" s="9">
        <v>2</v>
      </c>
      <c r="AN108" s="10">
        <v>1</v>
      </c>
      <c r="AO108" s="7"/>
      <c r="AP108" s="11">
        <v>180</v>
      </c>
      <c r="AQ108" s="15">
        <v>9</v>
      </c>
      <c r="AR108" s="15">
        <v>2</v>
      </c>
      <c r="AS108" s="11">
        <v>0</v>
      </c>
      <c r="AT108" s="11">
        <v>30</v>
      </c>
      <c r="AU108" s="5">
        <v>470</v>
      </c>
      <c r="AV108" s="11">
        <v>11</v>
      </c>
      <c r="AW108" s="11">
        <v>0</v>
      </c>
      <c r="AX108" s="11">
        <v>12</v>
      </c>
    </row>
    <row r="109" spans="34:50" ht="60">
      <c r="AH109" s="14">
        <v>54443</v>
      </c>
      <c r="AI109" s="6" t="s">
        <v>53</v>
      </c>
      <c r="AJ109" s="7" t="s">
        <v>92</v>
      </c>
      <c r="AK109" s="25" t="s">
        <v>81</v>
      </c>
      <c r="AL109" s="8" t="s">
        <v>79</v>
      </c>
      <c r="AM109" s="11">
        <v>1</v>
      </c>
      <c r="AN109" s="15">
        <v>0.5</v>
      </c>
      <c r="AO109" s="7"/>
      <c r="AP109" s="11">
        <v>90</v>
      </c>
      <c r="AQ109" s="15">
        <v>4.5</v>
      </c>
      <c r="AR109" s="15">
        <v>1</v>
      </c>
      <c r="AS109" s="11">
        <v>0</v>
      </c>
      <c r="AT109" s="11">
        <v>10</v>
      </c>
      <c r="AU109" s="5">
        <v>235</v>
      </c>
      <c r="AV109" s="11">
        <v>6</v>
      </c>
      <c r="AW109" s="11">
        <v>0</v>
      </c>
      <c r="AX109" s="11">
        <v>6</v>
      </c>
    </row>
    <row r="110" spans="34:50" ht="60">
      <c r="AH110" s="14">
        <v>54453</v>
      </c>
      <c r="AI110" s="6" t="s">
        <v>54</v>
      </c>
      <c r="AJ110" s="7" t="s">
        <v>89</v>
      </c>
      <c r="AK110" s="25" t="s">
        <v>94</v>
      </c>
      <c r="AL110" s="8" t="s">
        <v>95</v>
      </c>
      <c r="AM110" s="9">
        <v>2</v>
      </c>
      <c r="AN110" s="10">
        <v>1</v>
      </c>
      <c r="AO110" s="7"/>
      <c r="AP110" s="11">
        <v>180</v>
      </c>
      <c r="AQ110" s="15">
        <v>9</v>
      </c>
      <c r="AR110" s="15">
        <v>2</v>
      </c>
      <c r="AS110" s="11">
        <v>0</v>
      </c>
      <c r="AT110" s="11">
        <v>20</v>
      </c>
      <c r="AU110" s="5">
        <v>420</v>
      </c>
      <c r="AV110" s="11">
        <v>12</v>
      </c>
      <c r="AW110" s="11">
        <v>0</v>
      </c>
      <c r="AX110" s="11">
        <v>12</v>
      </c>
    </row>
    <row r="111" spans="34:50" ht="75">
      <c r="AH111" s="14">
        <v>54454</v>
      </c>
      <c r="AI111" s="6" t="s">
        <v>55</v>
      </c>
      <c r="AJ111" s="7" t="s">
        <v>89</v>
      </c>
      <c r="AK111" s="25" t="s">
        <v>90</v>
      </c>
      <c r="AL111" s="8" t="s">
        <v>91</v>
      </c>
      <c r="AM111" s="9">
        <v>2</v>
      </c>
      <c r="AN111" s="10">
        <v>1</v>
      </c>
      <c r="AO111" s="7"/>
      <c r="AP111" s="11">
        <v>180</v>
      </c>
      <c r="AQ111" s="15">
        <v>9</v>
      </c>
      <c r="AR111" s="15">
        <v>2</v>
      </c>
      <c r="AS111" s="11">
        <v>0</v>
      </c>
      <c r="AT111" s="11">
        <v>20</v>
      </c>
      <c r="AU111" s="5">
        <v>420</v>
      </c>
      <c r="AV111" s="11">
        <v>12</v>
      </c>
      <c r="AW111" s="11">
        <v>0</v>
      </c>
      <c r="AX111" s="11">
        <v>12</v>
      </c>
    </row>
    <row r="112" spans="34:50" ht="60">
      <c r="AH112" s="14">
        <v>54463</v>
      </c>
      <c r="AI112" s="6" t="s">
        <v>51</v>
      </c>
      <c r="AJ112" s="7" t="s">
        <v>89</v>
      </c>
      <c r="AK112" s="25" t="s">
        <v>93</v>
      </c>
      <c r="AL112" s="8" t="s">
        <v>79</v>
      </c>
      <c r="AM112" s="9">
        <v>2</v>
      </c>
      <c r="AN112" s="10">
        <v>1</v>
      </c>
      <c r="AO112" s="7"/>
      <c r="AP112" s="11">
        <v>180</v>
      </c>
      <c r="AQ112" s="15">
        <v>9</v>
      </c>
      <c r="AR112" s="15">
        <v>2</v>
      </c>
      <c r="AS112" s="11">
        <v>0</v>
      </c>
      <c r="AT112" s="11">
        <v>20</v>
      </c>
      <c r="AU112" s="5">
        <v>420</v>
      </c>
      <c r="AV112" s="11">
        <v>12</v>
      </c>
      <c r="AW112" s="11">
        <v>0</v>
      </c>
      <c r="AX112" s="11">
        <v>12</v>
      </c>
    </row>
    <row r="113" spans="33:50" ht="60">
      <c r="AH113" s="14">
        <v>54464</v>
      </c>
      <c r="AI113" s="6" t="s">
        <v>52</v>
      </c>
      <c r="AJ113" s="7" t="s">
        <v>89</v>
      </c>
      <c r="AK113" s="25" t="s">
        <v>93</v>
      </c>
      <c r="AL113" s="8" t="s">
        <v>79</v>
      </c>
      <c r="AM113" s="9">
        <v>2</v>
      </c>
      <c r="AN113" s="10">
        <v>1</v>
      </c>
      <c r="AO113" s="7"/>
      <c r="AP113" s="11">
        <v>180</v>
      </c>
      <c r="AQ113" s="15">
        <v>9</v>
      </c>
      <c r="AR113" s="15">
        <v>2</v>
      </c>
      <c r="AS113" s="11">
        <v>0</v>
      </c>
      <c r="AT113" s="11">
        <v>30</v>
      </c>
      <c r="AU113" s="5">
        <v>470</v>
      </c>
      <c r="AV113" s="11">
        <v>11</v>
      </c>
      <c r="AW113" s="11">
        <v>0</v>
      </c>
      <c r="AX113" s="11">
        <v>12</v>
      </c>
    </row>
    <row r="114" spans="33:50" ht="75">
      <c r="AH114" s="14">
        <v>54485</v>
      </c>
      <c r="AI114" s="6" t="s">
        <v>56</v>
      </c>
      <c r="AJ114" s="7" t="s">
        <v>77</v>
      </c>
      <c r="AK114" s="25" t="s">
        <v>96</v>
      </c>
      <c r="AL114" s="11" t="s">
        <v>95</v>
      </c>
      <c r="AM114" s="11">
        <v>2</v>
      </c>
      <c r="AN114" s="15">
        <v>1</v>
      </c>
      <c r="AO114" s="7"/>
      <c r="AP114" s="11">
        <v>226</v>
      </c>
      <c r="AQ114" s="15">
        <v>10</v>
      </c>
      <c r="AR114" s="15">
        <v>2</v>
      </c>
      <c r="AS114" s="11">
        <v>0</v>
      </c>
      <c r="AT114" s="11">
        <v>52</v>
      </c>
      <c r="AU114" s="5">
        <v>350</v>
      </c>
      <c r="AV114" s="11">
        <v>14</v>
      </c>
      <c r="AW114" s="11">
        <v>1</v>
      </c>
      <c r="AX114" s="11">
        <v>19</v>
      </c>
    </row>
    <row r="115" spans="33:50" ht="60">
      <c r="AH115" s="5">
        <v>54486</v>
      </c>
      <c r="AI115" s="6" t="s">
        <v>57</v>
      </c>
      <c r="AJ115" s="7" t="s">
        <v>77</v>
      </c>
      <c r="AK115" s="25" t="s">
        <v>93</v>
      </c>
      <c r="AL115" s="8" t="s">
        <v>79</v>
      </c>
      <c r="AM115" s="9">
        <v>2</v>
      </c>
      <c r="AN115" s="10">
        <v>1</v>
      </c>
      <c r="AO115" s="7"/>
      <c r="AP115" s="11">
        <v>223</v>
      </c>
      <c r="AQ115" s="15">
        <v>10</v>
      </c>
      <c r="AR115" s="10">
        <v>2</v>
      </c>
      <c r="AS115" s="9">
        <v>0</v>
      </c>
      <c r="AT115" s="11">
        <v>51</v>
      </c>
      <c r="AU115" s="5">
        <v>346</v>
      </c>
      <c r="AV115" s="11">
        <v>14</v>
      </c>
      <c r="AW115" s="9">
        <v>0</v>
      </c>
      <c r="AX115" s="9">
        <v>19</v>
      </c>
    </row>
    <row r="116" spans="33:50" ht="75">
      <c r="AH116" s="5">
        <v>54487</v>
      </c>
      <c r="AI116" s="21" t="s">
        <v>58</v>
      </c>
      <c r="AJ116" s="7" t="s">
        <v>77</v>
      </c>
      <c r="AK116" s="25" t="s">
        <v>97</v>
      </c>
      <c r="AL116" s="11" t="s">
        <v>91</v>
      </c>
      <c r="AM116" s="9">
        <v>2</v>
      </c>
      <c r="AN116" s="10">
        <v>1</v>
      </c>
      <c r="AO116" s="7"/>
      <c r="AP116" s="11">
        <v>223</v>
      </c>
      <c r="AQ116" s="15">
        <v>10</v>
      </c>
      <c r="AR116" s="10">
        <v>2</v>
      </c>
      <c r="AS116" s="9">
        <v>0</v>
      </c>
      <c r="AT116" s="11">
        <v>51</v>
      </c>
      <c r="AU116" s="5">
        <v>346</v>
      </c>
      <c r="AV116" s="11">
        <v>14</v>
      </c>
      <c r="AW116" s="9">
        <v>0</v>
      </c>
      <c r="AX116" s="9">
        <v>19</v>
      </c>
    </row>
    <row r="117" spans="33:50" ht="60">
      <c r="AH117" s="14">
        <v>54496</v>
      </c>
      <c r="AI117" s="6" t="s">
        <v>59</v>
      </c>
      <c r="AJ117" s="7" t="s">
        <v>77</v>
      </c>
      <c r="AK117" s="25" t="s">
        <v>93</v>
      </c>
      <c r="AL117" s="8" t="s">
        <v>79</v>
      </c>
      <c r="AM117" s="11">
        <v>2</v>
      </c>
      <c r="AN117" s="15">
        <v>1</v>
      </c>
      <c r="AO117" s="7"/>
      <c r="AP117" s="11">
        <v>223</v>
      </c>
      <c r="AQ117" s="15">
        <v>10</v>
      </c>
      <c r="AR117" s="15">
        <v>2</v>
      </c>
      <c r="AS117" s="11">
        <v>0</v>
      </c>
      <c r="AT117" s="11">
        <v>51</v>
      </c>
      <c r="AU117" s="5">
        <v>346</v>
      </c>
      <c r="AV117" s="11">
        <v>14</v>
      </c>
      <c r="AW117" s="11">
        <v>0</v>
      </c>
      <c r="AX117" s="11">
        <v>19</v>
      </c>
    </row>
    <row r="118" spans="33:50" ht="75">
      <c r="AH118" s="14">
        <v>54497</v>
      </c>
      <c r="AI118" s="6" t="s">
        <v>60</v>
      </c>
      <c r="AJ118" s="7" t="s">
        <v>77</v>
      </c>
      <c r="AK118" s="25" t="s">
        <v>98</v>
      </c>
      <c r="AL118" s="11" t="s">
        <v>95</v>
      </c>
      <c r="AM118" s="11">
        <v>2</v>
      </c>
      <c r="AN118" s="15">
        <v>1</v>
      </c>
      <c r="AO118" s="7"/>
      <c r="AP118" s="11">
        <v>226</v>
      </c>
      <c r="AQ118" s="15">
        <v>10</v>
      </c>
      <c r="AR118" s="15">
        <v>2</v>
      </c>
      <c r="AS118" s="11">
        <v>0</v>
      </c>
      <c r="AT118" s="11">
        <v>52</v>
      </c>
      <c r="AU118" s="5">
        <v>350</v>
      </c>
      <c r="AV118" s="11">
        <v>14</v>
      </c>
      <c r="AW118" s="11">
        <v>1</v>
      </c>
      <c r="AX118" s="11">
        <v>19</v>
      </c>
    </row>
    <row r="119" spans="33:50" ht="60">
      <c r="AH119" s="5">
        <v>81401</v>
      </c>
      <c r="AI119" s="6" t="s">
        <v>61</v>
      </c>
      <c r="AJ119" s="7" t="s">
        <v>92</v>
      </c>
      <c r="AK119" s="25" t="s">
        <v>99</v>
      </c>
      <c r="AL119" s="8" t="s">
        <v>79</v>
      </c>
      <c r="AM119" s="9">
        <v>1</v>
      </c>
      <c r="AN119" s="15">
        <v>0</v>
      </c>
      <c r="AO119" s="7"/>
      <c r="AP119" s="11">
        <v>66</v>
      </c>
      <c r="AQ119" s="15">
        <v>4</v>
      </c>
      <c r="AR119" s="15">
        <v>1.2</v>
      </c>
      <c r="AS119" s="9">
        <v>0</v>
      </c>
      <c r="AT119" s="11">
        <v>36</v>
      </c>
      <c r="AU119" s="5">
        <v>130</v>
      </c>
      <c r="AV119" s="11">
        <v>0.3</v>
      </c>
      <c r="AW119" s="9">
        <v>0</v>
      </c>
      <c r="AX119" s="11">
        <v>8</v>
      </c>
    </row>
    <row r="120" spans="33:50" ht="59.25" customHeight="1">
      <c r="AH120" s="5">
        <v>91401</v>
      </c>
      <c r="AI120" s="6" t="s">
        <v>62</v>
      </c>
      <c r="AJ120" s="7" t="s">
        <v>89</v>
      </c>
      <c r="AK120" s="25" t="s">
        <v>100</v>
      </c>
      <c r="AL120" s="25" t="s">
        <v>91</v>
      </c>
      <c r="AM120" s="9">
        <v>2</v>
      </c>
      <c r="AN120" s="15">
        <v>0</v>
      </c>
      <c r="AO120" s="7"/>
      <c r="AP120" s="11">
        <v>113</v>
      </c>
      <c r="AQ120" s="15">
        <v>4</v>
      </c>
      <c r="AR120" s="15">
        <v>1.3</v>
      </c>
      <c r="AS120" s="9">
        <v>0</v>
      </c>
      <c r="AT120" s="11">
        <v>48</v>
      </c>
      <c r="AU120" s="5">
        <v>330</v>
      </c>
      <c r="AV120" s="11">
        <v>2.5</v>
      </c>
      <c r="AW120" s="9">
        <v>1</v>
      </c>
      <c r="AX120" s="11">
        <v>15</v>
      </c>
    </row>
    <row r="121" spans="33:50" ht="45">
      <c r="AH121" s="14">
        <v>91402</v>
      </c>
      <c r="AI121" s="6" t="s">
        <v>63</v>
      </c>
      <c r="AJ121" s="7" t="s">
        <v>89</v>
      </c>
      <c r="AK121" s="25" t="s">
        <v>100</v>
      </c>
      <c r="AL121" s="25" t="s">
        <v>91</v>
      </c>
      <c r="AM121" s="11">
        <v>2</v>
      </c>
      <c r="AN121" s="15">
        <v>0</v>
      </c>
      <c r="AO121" s="7"/>
      <c r="AP121" s="11">
        <v>121</v>
      </c>
      <c r="AQ121" s="15">
        <v>5</v>
      </c>
      <c r="AR121" s="15">
        <v>1.8</v>
      </c>
      <c r="AS121" s="11">
        <v>0</v>
      </c>
      <c r="AT121" s="11">
        <v>56</v>
      </c>
      <c r="AU121" s="5">
        <v>407</v>
      </c>
      <c r="AV121" s="11">
        <v>7</v>
      </c>
      <c r="AW121" s="11">
        <v>5</v>
      </c>
      <c r="AX121" s="11">
        <v>12</v>
      </c>
    </row>
    <row r="122" spans="33:50" ht="75">
      <c r="AH122" s="5">
        <v>94403</v>
      </c>
      <c r="AI122" s="6" t="s">
        <v>64</v>
      </c>
      <c r="AJ122" s="7" t="s">
        <v>77</v>
      </c>
      <c r="AK122" s="19" t="s">
        <v>101</v>
      </c>
      <c r="AL122" s="8" t="s">
        <v>102</v>
      </c>
      <c r="AM122" s="9">
        <v>2</v>
      </c>
      <c r="AN122" s="10">
        <v>1</v>
      </c>
      <c r="AO122" s="7"/>
      <c r="AP122" s="11">
        <v>255</v>
      </c>
      <c r="AQ122" s="15">
        <v>16</v>
      </c>
      <c r="AR122" s="10">
        <v>3.3</v>
      </c>
      <c r="AS122" s="9">
        <v>0</v>
      </c>
      <c r="AT122" s="11">
        <v>60</v>
      </c>
      <c r="AU122" s="5">
        <v>450</v>
      </c>
      <c r="AV122" s="9">
        <v>14</v>
      </c>
      <c r="AW122" s="9">
        <v>0</v>
      </c>
      <c r="AX122" s="11">
        <v>16</v>
      </c>
    </row>
    <row r="124" spans="33:50">
      <c r="AG124" s="28" t="s">
        <v>103</v>
      </c>
      <c r="AH124" s="29" t="s">
        <v>5</v>
      </c>
      <c r="AI124" s="29" t="s">
        <v>0</v>
      </c>
      <c r="AJ124" s="29" t="s">
        <v>65</v>
      </c>
      <c r="AK124" s="29" t="s">
        <v>40</v>
      </c>
      <c r="AL124" s="30" t="s">
        <v>66</v>
      </c>
      <c r="AM124" s="29" t="s">
        <v>67</v>
      </c>
      <c r="AN124" s="29" t="s">
        <v>68</v>
      </c>
      <c r="AO124" s="29" t="s">
        <v>36</v>
      </c>
      <c r="AP124" s="29" t="s">
        <v>49</v>
      </c>
      <c r="AQ124" s="29" t="s">
        <v>69</v>
      </c>
      <c r="AR124" s="29" t="s">
        <v>70</v>
      </c>
      <c r="AS124" s="29" t="s">
        <v>71</v>
      </c>
      <c r="AT124" s="29" t="s">
        <v>72</v>
      </c>
      <c r="AU124" s="29" t="s">
        <v>73</v>
      </c>
      <c r="AV124" s="29" t="s">
        <v>74</v>
      </c>
      <c r="AW124" s="29" t="s">
        <v>75</v>
      </c>
      <c r="AX124" s="31" t="s">
        <v>76</v>
      </c>
    </row>
    <row r="125" spans="33:50" ht="30">
      <c r="AG125" s="20" t="s">
        <v>104</v>
      </c>
      <c r="AH125" s="8">
        <v>1</v>
      </c>
      <c r="AI125" t="s">
        <v>6</v>
      </c>
      <c r="AJ125" s="7" t="s">
        <v>105</v>
      </c>
      <c r="AK125" s="25" t="str">
        <f>"Place "&amp;IF($N$3=0," ",VLOOKUP($N$3,$AH$87:$AL$122,5,FALSE))&amp;" heated Chicken on bottom portion of roll, add top, wrap in foil sheet."</f>
        <v>Place 4 pieces heated Chicken on bottom portion of roll, add top, wrap in foil sheet.</v>
      </c>
      <c r="AL125" s="8"/>
      <c r="AM125" s="7"/>
      <c r="AN125" s="7">
        <v>1</v>
      </c>
      <c r="AO125" s="7"/>
      <c r="AP125" s="11">
        <v>90</v>
      </c>
      <c r="AQ125" s="15">
        <v>1</v>
      </c>
      <c r="AR125" s="7">
        <v>0</v>
      </c>
      <c r="AS125" s="7">
        <v>0</v>
      </c>
      <c r="AT125" s="11">
        <v>0</v>
      </c>
      <c r="AU125" s="5">
        <v>160</v>
      </c>
      <c r="AV125" s="7">
        <v>16</v>
      </c>
      <c r="AW125" s="7">
        <v>1</v>
      </c>
      <c r="AX125" s="27">
        <v>3</v>
      </c>
    </row>
    <row r="126" spans="33:50" ht="30">
      <c r="AG126" s="20" t="s">
        <v>106</v>
      </c>
      <c r="AH126" s="8">
        <v>2</v>
      </c>
      <c r="AI126" t="s">
        <v>10</v>
      </c>
      <c r="AJ126" s="7" t="s">
        <v>105</v>
      </c>
      <c r="AK126" s="25" t="str">
        <f>"Place "&amp;IF($N$3=0," ",VLOOKUP($N$3,$AH$87:$AL$122,5,FALSE))&amp;" heated Chicken on bottom portion of roll, add top, wrap in foil sheet."</f>
        <v>Place 4 pieces heated Chicken on bottom portion of roll, add top, wrap in foil sheet.</v>
      </c>
      <c r="AL126" s="8"/>
      <c r="AM126" s="7"/>
      <c r="AN126" s="7">
        <v>1.5</v>
      </c>
      <c r="AO126" s="7"/>
      <c r="AP126" s="11">
        <v>100</v>
      </c>
      <c r="AQ126" s="15">
        <v>1</v>
      </c>
      <c r="AR126" s="7">
        <v>0</v>
      </c>
      <c r="AS126" s="7">
        <v>0</v>
      </c>
      <c r="AT126" s="11">
        <v>0</v>
      </c>
      <c r="AU126" s="5">
        <v>170</v>
      </c>
      <c r="AV126" s="7">
        <v>20</v>
      </c>
      <c r="AW126" s="7">
        <v>2</v>
      </c>
      <c r="AX126" s="27">
        <v>3</v>
      </c>
    </row>
    <row r="127" spans="33:50" ht="30">
      <c r="AG127" s="20" t="s">
        <v>107</v>
      </c>
      <c r="AH127" s="8">
        <v>3</v>
      </c>
      <c r="AI127" s="7" t="s">
        <v>14</v>
      </c>
      <c r="AJ127" s="7" t="s">
        <v>105</v>
      </c>
      <c r="AK127" s="25" t="str">
        <f>"Place "&amp;IF($N$3=0," ",VLOOKUP($N$3,$AH$87:$AL$122,5,FALSE))&amp;" heated Chicken on bottom portion of roll, add top, wrap in foil sheet."</f>
        <v>Place 4 pieces heated Chicken on bottom portion of roll, add top, wrap in foil sheet.</v>
      </c>
      <c r="AL127" s="8"/>
      <c r="AM127" s="7"/>
      <c r="AN127" s="7">
        <v>1</v>
      </c>
      <c r="AO127" s="7"/>
      <c r="AP127" s="11">
        <v>90</v>
      </c>
      <c r="AQ127" s="15">
        <v>1.5</v>
      </c>
      <c r="AR127" s="7">
        <v>0</v>
      </c>
      <c r="AS127" s="7">
        <v>0</v>
      </c>
      <c r="AT127" s="11">
        <v>0</v>
      </c>
      <c r="AU127" s="5">
        <v>180</v>
      </c>
      <c r="AV127" s="7">
        <v>16</v>
      </c>
      <c r="AW127" s="7">
        <v>1</v>
      </c>
      <c r="AX127" s="27">
        <v>4</v>
      </c>
    </row>
    <row r="128" spans="33:50" ht="30">
      <c r="AG128" s="20" t="s">
        <v>108</v>
      </c>
      <c r="AH128" s="8">
        <v>4</v>
      </c>
      <c r="AI128" s="7" t="s">
        <v>18</v>
      </c>
      <c r="AJ128" s="7" t="s">
        <v>105</v>
      </c>
      <c r="AK128" s="25" t="str">
        <f>"Place "&amp;IF($N$3=0," ",VLOOKUP($N$3,$AH$87:$AL$122,5,FALSE))&amp;" heated Chicken on bottom portion of roll, add top, wrap in foil sheet."</f>
        <v>Place 4 pieces heated Chicken on bottom portion of roll, add top, wrap in foil sheet.</v>
      </c>
      <c r="AL128" s="8"/>
      <c r="AM128" s="7"/>
      <c r="AN128" s="7">
        <v>1</v>
      </c>
      <c r="AO128" s="7"/>
      <c r="AP128" s="11">
        <v>80</v>
      </c>
      <c r="AQ128" s="15">
        <v>1</v>
      </c>
      <c r="AR128" s="7">
        <v>0</v>
      </c>
      <c r="AS128" s="7">
        <v>0</v>
      </c>
      <c r="AT128" s="11">
        <v>0</v>
      </c>
      <c r="AU128" s="5">
        <v>150</v>
      </c>
      <c r="AV128" s="7">
        <v>15</v>
      </c>
      <c r="AW128" s="7">
        <v>1</v>
      </c>
      <c r="AX128" s="27">
        <v>3</v>
      </c>
    </row>
    <row r="129" spans="33:50" ht="30">
      <c r="AG129" s="20" t="s">
        <v>109</v>
      </c>
      <c r="AH129" s="8">
        <v>5</v>
      </c>
      <c r="AI129" s="7" t="s">
        <v>21</v>
      </c>
      <c r="AJ129" s="7" t="s">
        <v>105</v>
      </c>
      <c r="AK129" s="25" t="str">
        <f>"Place "&amp;IF($N$3=0," ",VLOOKUP($N$3,$AH$87:$AL$122,5,FALSE))&amp;" heated Chicken on bottom portion of roll, add top, wrap in foil sheet."</f>
        <v>Place 4 pieces heated Chicken on bottom portion of roll, add top, wrap in foil sheet.</v>
      </c>
      <c r="AL129" s="8"/>
      <c r="AM129" s="7"/>
      <c r="AN129" s="7">
        <v>1</v>
      </c>
      <c r="AO129" s="7"/>
      <c r="AP129" s="11">
        <v>70</v>
      </c>
      <c r="AQ129" s="15">
        <v>1</v>
      </c>
      <c r="AR129" s="7">
        <v>0</v>
      </c>
      <c r="AS129" s="7">
        <v>0</v>
      </c>
      <c r="AT129" s="11">
        <v>0</v>
      </c>
      <c r="AU129" s="5">
        <v>140</v>
      </c>
      <c r="AV129" s="7">
        <v>14</v>
      </c>
      <c r="AW129" s="7">
        <v>1</v>
      </c>
      <c r="AX129" s="27">
        <v>2</v>
      </c>
    </row>
    <row r="130" spans="33:50" ht="45">
      <c r="AG130" s="20" t="s">
        <v>110</v>
      </c>
      <c r="AH130" s="8">
        <v>6</v>
      </c>
      <c r="AI130" s="7" t="s">
        <v>24</v>
      </c>
      <c r="AJ130" s="7" t="s">
        <v>111</v>
      </c>
      <c r="AK130" s="25" t="str">
        <f>"Lay tortilla flat on deli paper or foil.  Place "&amp;IF($N$3=0," ",VLOOKUP($N$3,$AH$87:$AL$122,5,FALSE))&amp;" heated Chicken on top of tortilla, fold up leaving one end open wrap in foil sheet."</f>
        <v>Lay tortilla flat on deli paper or foil.  Place 4 pieces heated Chicken on top of tortilla, fold up leaving one end open wrap in foil sheet.</v>
      </c>
      <c r="AL130" s="8"/>
      <c r="AM130" s="7"/>
      <c r="AN130" s="7">
        <v>1.5</v>
      </c>
      <c r="AO130" s="7"/>
      <c r="AP130" s="11">
        <v>120</v>
      </c>
      <c r="AQ130" s="15">
        <v>3</v>
      </c>
      <c r="AR130" s="7">
        <v>1.5</v>
      </c>
      <c r="AS130" s="7">
        <v>0</v>
      </c>
      <c r="AT130" s="11">
        <v>0</v>
      </c>
      <c r="AU130" s="5">
        <v>220</v>
      </c>
      <c r="AV130" s="7">
        <v>21</v>
      </c>
      <c r="AW130" s="7">
        <v>1</v>
      </c>
      <c r="AX130" s="27">
        <v>3</v>
      </c>
    </row>
    <row r="131" spans="33:50" ht="30">
      <c r="AG131" s="20" t="s">
        <v>112</v>
      </c>
      <c r="AH131" s="8">
        <v>7</v>
      </c>
      <c r="AI131" s="7" t="s">
        <v>27</v>
      </c>
      <c r="AJ131" s="7" t="s">
        <v>105</v>
      </c>
      <c r="AK131" s="25" t="str">
        <f>"Place "&amp;IF($N$3=0," ",VLOOKUP($N$3,$AH$87:$AL$122,5,FALSE))&amp;" heated Chicken on bottom portion of biscuit , add top, wrap in foil sheet."</f>
        <v>Place 4 pieces heated Chicken on bottom portion of biscuit , add top, wrap in foil sheet.</v>
      </c>
      <c r="AL131" s="8"/>
      <c r="AM131" s="7"/>
      <c r="AN131" s="7">
        <v>1</v>
      </c>
      <c r="AO131" s="7"/>
      <c r="AP131" s="11">
        <v>90</v>
      </c>
      <c r="AQ131" s="15">
        <v>3</v>
      </c>
      <c r="AR131" s="7">
        <v>2</v>
      </c>
      <c r="AS131" s="7">
        <v>0</v>
      </c>
      <c r="AT131" s="11">
        <v>0</v>
      </c>
      <c r="AU131" s="5">
        <v>210</v>
      </c>
      <c r="AV131" s="7">
        <v>14</v>
      </c>
      <c r="AW131" s="7">
        <v>2</v>
      </c>
      <c r="AX131" s="27">
        <v>2</v>
      </c>
    </row>
    <row r="132" spans="33:50" ht="45">
      <c r="AG132" s="32" t="s">
        <v>113</v>
      </c>
      <c r="AH132" s="33">
        <v>8</v>
      </c>
      <c r="AI132" s="34" t="s">
        <v>30</v>
      </c>
      <c r="AJ132" s="34" t="s">
        <v>105</v>
      </c>
      <c r="AK132" s="35" t="str">
        <f>"Slice Mini Bagel in half.  Place "&amp;IF($N$3=0," ",VLOOKUP($N$3,$AH$87:$AL$122,5,FALSE))&amp;" heated Chicken on bottom portion of bagel, add top, wrap in foil sheet."</f>
        <v>Slice Mini Bagel in half.  Place 4 pieces heated Chicken on bottom portion of bagel, add top, wrap in foil sheet.</v>
      </c>
      <c r="AL132" s="33"/>
      <c r="AM132" s="34"/>
      <c r="AN132" s="34">
        <v>1</v>
      </c>
      <c r="AO132" s="34"/>
      <c r="AP132" s="36">
        <v>70</v>
      </c>
      <c r="AQ132" s="37">
        <v>0</v>
      </c>
      <c r="AR132" s="34">
        <v>0</v>
      </c>
      <c r="AS132" s="34">
        <v>0</v>
      </c>
      <c r="AT132" s="36">
        <v>0</v>
      </c>
      <c r="AU132" s="38">
        <v>135</v>
      </c>
      <c r="AV132" s="34">
        <v>14</v>
      </c>
      <c r="AW132" s="34">
        <v>2</v>
      </c>
      <c r="AX132" s="39">
        <v>2</v>
      </c>
    </row>
    <row r="134" spans="33:50">
      <c r="AG134" t="s">
        <v>103</v>
      </c>
      <c r="AH134" t="s">
        <v>5</v>
      </c>
      <c r="AI134" t="s">
        <v>0</v>
      </c>
      <c r="AJ134" t="s">
        <v>65</v>
      </c>
      <c r="AK134" t="s">
        <v>40</v>
      </c>
      <c r="AL134" s="4" t="s">
        <v>66</v>
      </c>
      <c r="AM134" t="s">
        <v>67</v>
      </c>
      <c r="AN134" t="s">
        <v>68</v>
      </c>
      <c r="AO134" t="s">
        <v>36</v>
      </c>
      <c r="AP134" t="s">
        <v>49</v>
      </c>
      <c r="AQ134" t="s">
        <v>69</v>
      </c>
      <c r="AR134" t="s">
        <v>70</v>
      </c>
      <c r="AS134" t="s">
        <v>71</v>
      </c>
      <c r="AT134" t="s">
        <v>72</v>
      </c>
      <c r="AU134" t="s">
        <v>73</v>
      </c>
      <c r="AV134" t="s">
        <v>74</v>
      </c>
      <c r="AW134" t="s">
        <v>75</v>
      </c>
      <c r="AX134" t="s">
        <v>76</v>
      </c>
    </row>
    <row r="135" spans="33:50">
      <c r="AG135" t="s">
        <v>114</v>
      </c>
      <c r="AH135" s="4">
        <v>1</v>
      </c>
      <c r="AI135" t="s">
        <v>7</v>
      </c>
      <c r="AJ135" t="s">
        <v>115</v>
      </c>
      <c r="AK135" t="s">
        <v>116</v>
      </c>
      <c r="AL135" s="4" t="s">
        <v>117</v>
      </c>
      <c r="AP135" s="23">
        <v>10</v>
      </c>
      <c r="AQ135" s="24">
        <v>0</v>
      </c>
      <c r="AR135" s="4">
        <v>0</v>
      </c>
      <c r="AS135" s="4">
        <v>0</v>
      </c>
      <c r="AT135" s="23">
        <v>0</v>
      </c>
      <c r="AU135" s="12">
        <v>25</v>
      </c>
      <c r="AV135" s="4">
        <v>2</v>
      </c>
      <c r="AW135" s="4">
        <v>2</v>
      </c>
      <c r="AX135" s="23">
        <v>0</v>
      </c>
    </row>
    <row r="136" spans="33:50">
      <c r="AG136" t="s">
        <v>118</v>
      </c>
      <c r="AH136" s="4">
        <v>2</v>
      </c>
      <c r="AI136" t="s">
        <v>11</v>
      </c>
      <c r="AJ136" t="s">
        <v>115</v>
      </c>
      <c r="AK136" t="s">
        <v>119</v>
      </c>
      <c r="AL136" s="4" t="s">
        <v>117</v>
      </c>
      <c r="AP136" s="4">
        <v>5</v>
      </c>
      <c r="AQ136" s="4">
        <v>0</v>
      </c>
      <c r="AR136" s="4">
        <v>0</v>
      </c>
      <c r="AS136" s="4">
        <v>0</v>
      </c>
      <c r="AT136" s="4">
        <v>0</v>
      </c>
      <c r="AU136" s="4">
        <v>25</v>
      </c>
      <c r="AV136" s="4">
        <v>0</v>
      </c>
      <c r="AW136" s="4">
        <v>0</v>
      </c>
      <c r="AX136" s="4">
        <v>0</v>
      </c>
    </row>
    <row r="137" spans="33:50">
      <c r="AG137" t="s">
        <v>120</v>
      </c>
      <c r="AH137" s="4">
        <v>3</v>
      </c>
      <c r="AI137" t="s">
        <v>15</v>
      </c>
      <c r="AJ137" t="s">
        <v>115</v>
      </c>
      <c r="AK137" t="s">
        <v>121</v>
      </c>
      <c r="AL137" s="4" t="s">
        <v>117</v>
      </c>
      <c r="AP137" s="4">
        <v>90</v>
      </c>
      <c r="AQ137" s="4">
        <v>10</v>
      </c>
      <c r="AR137" s="4">
        <v>1.5</v>
      </c>
      <c r="AS137" s="4">
        <v>0</v>
      </c>
      <c r="AT137" s="4">
        <v>10</v>
      </c>
      <c r="AU137" s="4">
        <v>75</v>
      </c>
      <c r="AV137" s="4">
        <v>0</v>
      </c>
      <c r="AW137" s="4">
        <v>0</v>
      </c>
      <c r="AX137" s="4">
        <v>0</v>
      </c>
    </row>
    <row r="138" spans="33:50">
      <c r="AG138" t="s">
        <v>122</v>
      </c>
      <c r="AH138" s="4">
        <v>4</v>
      </c>
      <c r="AI138" t="s">
        <v>19</v>
      </c>
      <c r="AJ138" t="s">
        <v>115</v>
      </c>
      <c r="AK138" t="s">
        <v>123</v>
      </c>
      <c r="AL138" s="4" t="s">
        <v>117</v>
      </c>
      <c r="AP138" s="4">
        <v>25</v>
      </c>
      <c r="AQ138" s="4">
        <v>0</v>
      </c>
      <c r="AR138" s="4">
        <v>0</v>
      </c>
      <c r="AS138" s="4">
        <v>0</v>
      </c>
      <c r="AT138" s="4">
        <v>0</v>
      </c>
      <c r="AU138" s="4">
        <v>50</v>
      </c>
      <c r="AV138" s="4">
        <v>7</v>
      </c>
      <c r="AW138" s="4">
        <v>0</v>
      </c>
      <c r="AX138" s="4">
        <v>0</v>
      </c>
    </row>
    <row r="139" spans="33:50">
      <c r="AG139" t="s">
        <v>124</v>
      </c>
      <c r="AH139" s="4">
        <v>5</v>
      </c>
      <c r="AI139" t="s">
        <v>22</v>
      </c>
      <c r="AJ139" t="s">
        <v>115</v>
      </c>
      <c r="AK139" t="s">
        <v>125</v>
      </c>
      <c r="AL139" s="4" t="s">
        <v>117</v>
      </c>
      <c r="AP139" s="4">
        <v>10</v>
      </c>
      <c r="AQ139" s="4">
        <v>0</v>
      </c>
      <c r="AR139" s="4">
        <v>0</v>
      </c>
      <c r="AS139" s="4">
        <v>0</v>
      </c>
      <c r="AT139" s="4">
        <v>0</v>
      </c>
      <c r="AU139" s="4">
        <v>75</v>
      </c>
      <c r="AV139" s="4">
        <v>2</v>
      </c>
      <c r="AW139" s="4">
        <v>2</v>
      </c>
      <c r="AX139" s="4">
        <v>0</v>
      </c>
    </row>
    <row r="140" spans="33:50">
      <c r="AG140" t="s">
        <v>126</v>
      </c>
      <c r="AH140" s="4">
        <v>6</v>
      </c>
      <c r="AI140" t="s">
        <v>25</v>
      </c>
      <c r="AJ140" t="s">
        <v>115</v>
      </c>
      <c r="AK140" t="s">
        <v>127</v>
      </c>
      <c r="AL140" s="4" t="s">
        <v>117</v>
      </c>
      <c r="AP140" s="4">
        <v>5</v>
      </c>
      <c r="AQ140" s="4">
        <v>0</v>
      </c>
      <c r="AR140" s="4">
        <v>0</v>
      </c>
      <c r="AS140" s="4">
        <v>0</v>
      </c>
      <c r="AT140" s="4">
        <v>0</v>
      </c>
      <c r="AU140" s="4">
        <v>30</v>
      </c>
      <c r="AV140" s="4">
        <v>1</v>
      </c>
      <c r="AW140" s="4">
        <v>0</v>
      </c>
      <c r="AX140" s="4">
        <v>0</v>
      </c>
    </row>
    <row r="141" spans="33:50">
      <c r="AG141" t="s">
        <v>128</v>
      </c>
      <c r="AH141" s="4">
        <v>7</v>
      </c>
      <c r="AI141" t="s">
        <v>28</v>
      </c>
      <c r="AJ141" t="s">
        <v>115</v>
      </c>
      <c r="AK141" t="s">
        <v>129</v>
      </c>
      <c r="AL141" s="4" t="s">
        <v>117</v>
      </c>
      <c r="AP141" s="4">
        <v>30</v>
      </c>
      <c r="AQ141" s="4">
        <v>2.5</v>
      </c>
      <c r="AR141" s="4">
        <v>0</v>
      </c>
      <c r="AS141" s="4">
        <v>0</v>
      </c>
      <c r="AT141" s="4">
        <v>5</v>
      </c>
      <c r="AU141" s="4">
        <v>55</v>
      </c>
      <c r="AV141" s="4">
        <v>2</v>
      </c>
      <c r="AW141" s="4">
        <v>0</v>
      </c>
      <c r="AX141" s="4">
        <v>0</v>
      </c>
    </row>
    <row r="142" spans="33:50">
      <c r="AG142" t="s">
        <v>130</v>
      </c>
      <c r="AH142" s="4">
        <v>8</v>
      </c>
      <c r="AI142" t="s">
        <v>31</v>
      </c>
      <c r="AJ142" t="s">
        <v>115</v>
      </c>
      <c r="AK142" t="s">
        <v>131</v>
      </c>
      <c r="AL142" s="4" t="s">
        <v>117</v>
      </c>
      <c r="AP142" s="4">
        <v>30</v>
      </c>
      <c r="AQ142" s="4">
        <v>2.5</v>
      </c>
      <c r="AR142" s="4">
        <v>0</v>
      </c>
      <c r="AS142" s="4">
        <v>0</v>
      </c>
      <c r="AT142" s="4">
        <v>5</v>
      </c>
      <c r="AU142" s="4">
        <v>55</v>
      </c>
      <c r="AV142" s="4">
        <v>2</v>
      </c>
      <c r="AW142" s="4">
        <v>0</v>
      </c>
      <c r="AX142" s="4">
        <v>0</v>
      </c>
    </row>
    <row r="143" spans="33:50">
      <c r="AG143" t="s">
        <v>132</v>
      </c>
      <c r="AH143" s="4">
        <v>9</v>
      </c>
      <c r="AI143" t="s">
        <v>33</v>
      </c>
      <c r="AJ143" t="s">
        <v>115</v>
      </c>
      <c r="AK143" t="s">
        <v>133</v>
      </c>
      <c r="AL143" s="4" t="s">
        <v>117</v>
      </c>
      <c r="AP143" s="4">
        <v>40</v>
      </c>
      <c r="AQ143" s="4">
        <v>3.5</v>
      </c>
      <c r="AR143" s="4">
        <v>0.5</v>
      </c>
      <c r="AS143" s="4">
        <v>0</v>
      </c>
      <c r="AT143" s="4">
        <v>0</v>
      </c>
      <c r="AU143" s="4">
        <v>55</v>
      </c>
      <c r="AV143" s="4">
        <v>3</v>
      </c>
      <c r="AW143" s="4">
        <v>0</v>
      </c>
      <c r="AX143" s="4">
        <v>0</v>
      </c>
    </row>
    <row r="144" spans="33:50"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35:50">
      <c r="AL145" s="4" t="s">
        <v>140</v>
      </c>
      <c r="AM145" t="s">
        <v>67</v>
      </c>
      <c r="AN145" t="s">
        <v>68</v>
      </c>
      <c r="AO145" t="s">
        <v>36</v>
      </c>
      <c r="AP145" s="4" t="s">
        <v>49</v>
      </c>
      <c r="AQ145" s="4" t="s">
        <v>69</v>
      </c>
      <c r="AR145" s="4" t="s">
        <v>70</v>
      </c>
      <c r="AS145" s="4" t="s">
        <v>71</v>
      </c>
      <c r="AT145" s="4" t="s">
        <v>72</v>
      </c>
      <c r="AU145" s="4" t="s">
        <v>73</v>
      </c>
      <c r="AV145" s="4" t="s">
        <v>74</v>
      </c>
      <c r="AW145" s="4" t="s">
        <v>75</v>
      </c>
      <c r="AX145" s="4" t="s">
        <v>76</v>
      </c>
    </row>
    <row r="146" spans="35:50">
      <c r="AL146" s="4">
        <f>$N$3</f>
        <v>23409</v>
      </c>
      <c r="AM146">
        <f>VLOOKUP($AL$146,$AH$87:$AX$122,6,FALSE)</f>
        <v>2</v>
      </c>
      <c r="AN146">
        <f>VLOOKUP($AL$146,$AH$87:$AX$122,7,FALSE)</f>
        <v>1</v>
      </c>
      <c r="AO146">
        <f>VLOOKUP($AL$146,$AH$87:$AX$122,8,FALSE)</f>
        <v>0</v>
      </c>
      <c r="AP146">
        <f>VLOOKUP($AL$146,$AH$87:$AX$122,9,FALSE)</f>
        <v>215</v>
      </c>
      <c r="AQ146">
        <f>VLOOKUP($AL$146,$AH$87:$AX$122,10,FALSE)</f>
        <v>8</v>
      </c>
      <c r="AR146">
        <f>VLOOKUP($AL$146,$AH$87:$AX$122,11,FALSE)</f>
        <v>1.5</v>
      </c>
      <c r="AS146">
        <f>VLOOKUP($AL$146,$AH$87:$AX$122,12,FALSE)</f>
        <v>0</v>
      </c>
      <c r="AT146">
        <f>VLOOKUP($AL$146,$AH$87:$AX$122,13,FALSE)</f>
        <v>53</v>
      </c>
      <c r="AU146">
        <f>VLOOKUP($AL$146,$AH$87:$AX$122,14,FALSE)</f>
        <v>445</v>
      </c>
      <c r="AV146">
        <f>VLOOKUP($AL$146,$AH$87:$AX$122,15,FALSE)</f>
        <v>15</v>
      </c>
      <c r="AW146">
        <f>VLOOKUP($AL$146,$AH$87:$AX$122,16,FALSE)</f>
        <v>0</v>
      </c>
      <c r="AX146">
        <f>VLOOKUP($AL$146,$AH$87:$AX$122,17,FALSE)</f>
        <v>20</v>
      </c>
    </row>
    <row r="147" spans="35:50">
      <c r="AL147" s="4">
        <f>$N$4</f>
        <v>0</v>
      </c>
      <c r="AM147">
        <f>IF($AL$147=0,0,VLOOKUP($AL$147,$AH$125:$AX$132,6,FALSE))</f>
        <v>0</v>
      </c>
      <c r="AN147">
        <f>IF($AL$147=0,0,VLOOKUP($AL$147,$AH$125:$AX$132,7,FALSE))</f>
        <v>0</v>
      </c>
      <c r="AO147">
        <f>IF($AL$147=0,0,VLOOKUP($AL$147,$AH$125:$AX$132,8,FALSE))</f>
        <v>0</v>
      </c>
      <c r="AP147">
        <f>IF($AL$147=0,0,VLOOKUP($AL$147,$AH$125:$AX$132,9,FALSE))</f>
        <v>0</v>
      </c>
      <c r="AQ147">
        <f>IF($AL$147=0,0,VLOOKUP($AL$147,$AH$125:$AX$132,10,FALSE))</f>
        <v>0</v>
      </c>
      <c r="AR147">
        <f>IF($AL$147=0,0,VLOOKUP($AL$147,$AH$125:$AX$132,11,FALSE))</f>
        <v>0</v>
      </c>
      <c r="AS147">
        <f>IF($AL$147=0,0,VLOOKUP($AL$147,$AH$125:$AX$132,12,FALSE))</f>
        <v>0</v>
      </c>
      <c r="AT147">
        <f>IF($AL$147=0,0,VLOOKUP($AL$147,$AH$125:$AX$132,13,FALSE))</f>
        <v>0</v>
      </c>
      <c r="AU147">
        <f>IF($AL$147=0,0,VLOOKUP($AL$147,$AH$125:$AX$132,14,FALSE))</f>
        <v>0</v>
      </c>
      <c r="AV147">
        <f>IF($AL$147=0,0,VLOOKUP($AL$147,$AH$125:$AX$132,15,FALSE))</f>
        <v>0</v>
      </c>
      <c r="AW147">
        <f>IF($AL$147=0,0,VLOOKUP($AL$147,$AH$125:$AX$132,16,FALSE))</f>
        <v>0</v>
      </c>
      <c r="AX147">
        <f>IF($AL$147=0,0,VLOOKUP($AL$147,$AH$125:$AX$132,17,FALSE))</f>
        <v>0</v>
      </c>
    </row>
    <row r="148" spans="35:50">
      <c r="AL148" s="4">
        <f>$N$5</f>
        <v>0</v>
      </c>
      <c r="AM148">
        <f>IF($AL$148=0,0,VLOOKUP($AL$148,$AH$135:$AX$143,6,FALSE))</f>
        <v>0</v>
      </c>
      <c r="AN148">
        <f>IF($AL$148=0,0,VLOOKUP($AL$148,$AH$135:$AX$143,7,FALSE))</f>
        <v>0</v>
      </c>
      <c r="AO148">
        <f>IF($AL$148=0,0,VLOOKUP($AL$148,$AH$135:$AX$143,8,FALSE))</f>
        <v>0</v>
      </c>
      <c r="AP148">
        <f>IF($AL$148=0,0,VLOOKUP($AL$148,$AH$135:$AX$143,9,FALSE))</f>
        <v>0</v>
      </c>
      <c r="AQ148">
        <f>IF($AL$148=0,0,VLOOKUP($AL$148,$AH$135:$AX$143,10,FALSE))</f>
        <v>0</v>
      </c>
      <c r="AR148">
        <f>IF($AL$148=0,0,VLOOKUP($AL$148,$AH$135:$AX$143,11,FALSE))</f>
        <v>0</v>
      </c>
      <c r="AS148">
        <f>IF($AL$148=0,0,VLOOKUP($AL$148,$AH$135:$AX$143,12,FALSE))</f>
        <v>0</v>
      </c>
      <c r="AT148">
        <f>IF($AL$148=0,0,VLOOKUP($AL$148,$AH$135:$AX$143,13,FALSE))</f>
        <v>0</v>
      </c>
      <c r="AU148">
        <f>IF($AL$148=0,0,VLOOKUP($AL$148,$AH$135:$AX$143,14,FALSE))</f>
        <v>0</v>
      </c>
      <c r="AV148">
        <f>IF($AL$148=0,0,VLOOKUP($AL$148,$AH$135:$AX$143,15,FALSE))</f>
        <v>0</v>
      </c>
      <c r="AW148">
        <f>IF($AL$148=0,0,VLOOKUP($AL$148,$AH$135:$AX$143,16,FALSE))</f>
        <v>0</v>
      </c>
      <c r="AX148">
        <f>IF($AL$148=0,0,VLOOKUP($AL$148,$AH$135:$AX$143,17,FALSE))</f>
        <v>0</v>
      </c>
    </row>
    <row r="149" spans="35:50">
      <c r="AL149" s="4" t="s">
        <v>134</v>
      </c>
      <c r="AM149">
        <f>SUM(AM146:AM148)</f>
        <v>2</v>
      </c>
      <c r="AN149" s="26">
        <f>SUM(AN146:AN148)</f>
        <v>1</v>
      </c>
      <c r="AO149">
        <f>SUM(AO146:AO148)</f>
        <v>0</v>
      </c>
      <c r="AP149">
        <f>SUM(AP146:AP148)</f>
        <v>215</v>
      </c>
      <c r="AQ149">
        <f t="shared" ref="AQ149:AX149" si="0">SUM(AQ146:AQ148)</f>
        <v>8</v>
      </c>
      <c r="AR149">
        <f t="shared" si="0"/>
        <v>1.5</v>
      </c>
      <c r="AS149">
        <f t="shared" si="0"/>
        <v>0</v>
      </c>
      <c r="AT149">
        <f t="shared" si="0"/>
        <v>53</v>
      </c>
      <c r="AU149">
        <f t="shared" si="0"/>
        <v>445</v>
      </c>
      <c r="AV149">
        <f t="shared" si="0"/>
        <v>15</v>
      </c>
      <c r="AW149">
        <f t="shared" si="0"/>
        <v>0</v>
      </c>
      <c r="AX149">
        <f t="shared" si="0"/>
        <v>20</v>
      </c>
    </row>
    <row r="152" spans="35:50">
      <c r="AI152" t="s">
        <v>140</v>
      </c>
      <c r="AJ152" t="s">
        <v>141</v>
      </c>
      <c r="AK152" s="4" t="s">
        <v>142</v>
      </c>
    </row>
    <row r="153" spans="35:50">
      <c r="AI153" t="s">
        <v>135</v>
      </c>
      <c r="AJ153">
        <f>IF(AP149&gt;350,0,1)</f>
        <v>1</v>
      </c>
      <c r="AK153" s="4" t="str">
        <f>IF(AP149&lt;350,"yes","no")</f>
        <v>yes</v>
      </c>
    </row>
    <row r="154" spans="35:50">
      <c r="AI154" t="s">
        <v>136</v>
      </c>
      <c r="AJ154">
        <f>IF(AU149&lt;480,1,0)</f>
        <v>1</v>
      </c>
      <c r="AK154" s="4" t="str">
        <f>IF(AU149&lt;480,"yes","no")</f>
        <v>yes</v>
      </c>
    </row>
    <row r="155" spans="35:50">
      <c r="AI155" t="s">
        <v>137</v>
      </c>
      <c r="AJ155">
        <f>IF(AP149=0,0,IF(($AQ$149*9/$AP$149)&lt;0.35,1,0))</f>
        <v>1</v>
      </c>
      <c r="AK155" s="4" t="str">
        <f>IF((AQ149*9/AP149)&lt;0.35,"yes","no")</f>
        <v>yes</v>
      </c>
    </row>
    <row r="156" spans="35:50">
      <c r="AI156" t="s">
        <v>138</v>
      </c>
      <c r="AJ156">
        <f>IF(AP149=0,0,IF((AR149*9/AP149)&lt;0.1,1,0))</f>
        <v>1</v>
      </c>
      <c r="AK156" s="4" t="str">
        <f>IF((AR149*9/AP149)&gt;0.1,"no","yes")</f>
        <v>yes</v>
      </c>
    </row>
    <row r="157" spans="35:50">
      <c r="AJ157">
        <f>SUM(AJ153:AJ156)</f>
        <v>4</v>
      </c>
    </row>
  </sheetData>
  <mergeCells count="7">
    <mergeCell ref="Z27:AA27"/>
    <mergeCell ref="Z28:AA28"/>
    <mergeCell ref="P2:Q2"/>
    <mergeCell ref="M2:N2"/>
    <mergeCell ref="S21:V21"/>
    <mergeCell ref="Z26:AA26"/>
    <mergeCell ref="Z25:AA25"/>
  </mergeCells>
  <phoneticPr fontId="5" type="noConversion"/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3A82-75FC-46D9-AFB5-E56DE4F64369}">
  <sheetPr>
    <pageSetUpPr fitToPage="1"/>
  </sheetPr>
  <dimension ref="S14:T36"/>
  <sheetViews>
    <sheetView showGridLines="0" tabSelected="1" topLeftCell="A7" zoomScale="70" zoomScaleNormal="70" workbookViewId="0">
      <selection activeCell="T16" sqref="T16"/>
    </sheetView>
  </sheetViews>
  <sheetFormatPr defaultRowHeight="15"/>
  <cols>
    <col min="1" max="1" width="9.140625" style="56"/>
    <col min="2" max="2" width="22" style="56" bestFit="1" customWidth="1"/>
    <col min="3" max="3" width="11.28515625" style="56" bestFit="1" customWidth="1"/>
    <col min="4" max="18" width="9.140625" style="56"/>
    <col min="19" max="19" width="25.42578125" style="56" customWidth="1"/>
    <col min="20" max="20" width="13.5703125" style="56" customWidth="1"/>
    <col min="21" max="16384" width="9.140625" style="56"/>
  </cols>
  <sheetData>
    <row r="14" spans="19:20" ht="45.75" customHeight="1">
      <c r="S14" s="73" t="s">
        <v>152</v>
      </c>
      <c r="T14" s="74"/>
    </row>
    <row r="15" spans="19:20" ht="18.75">
      <c r="S15" s="57" t="s">
        <v>8</v>
      </c>
      <c r="T15" s="59">
        <v>23409</v>
      </c>
    </row>
    <row r="16" spans="19:20" ht="18.75">
      <c r="S16" s="57" t="s">
        <v>12</v>
      </c>
      <c r="T16" s="59"/>
    </row>
    <row r="17" spans="19:20" ht="18.75">
      <c r="S17" s="58" t="s">
        <v>16</v>
      </c>
      <c r="T17" s="60"/>
    </row>
    <row r="36" ht="38.25" customHeight="1"/>
  </sheetData>
  <sheetProtection algorithmName="SHA-512" hashValue="dCy8vNziNcIvpmj0IW9BYuRQQIz/paVdXyF+rHWNcwQKdhe2V3323dlXOqK/yYjfnUYJbHRZX+HoLSt/2lKDMw==" saltValue="jLngponSmuQ9e5tVvaoKjg==" spinCount="100000" sheet="1" objects="1" scenarios="1" selectLockedCells="1"/>
  <mergeCells count="1">
    <mergeCell ref="S14:T14"/>
  </mergeCells>
  <pageMargins left="0.25" right="0.25" top="0.75" bottom="0.75" header="0.3" footer="0.3"/>
  <pageSetup scale="53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R V 8 L U R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B F X w t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V 8 L U S i K R 7 g O A A A A E Q A A A B M A H A B G b 3 J t d W x h c y 9 T Z W N 0 a W 9 u M S 5 t I K I Y A C i g F A A A A A A A A A A A A A A A A A A A A A A A A A A A A C t O T S 7 J z M 9 T C I b Q h t Y A U E s B A i 0 A F A A C A A g A R V 8 L U R Z U 0 P + m A A A A + A A A A B I A A A A A A A A A A A A A A A A A A A A A A E N v b m Z p Z y 9 Q Y W N r Y W d l L n h t b F B L A Q I t A B Q A A g A I A E V f C 1 E P y u m r p A A A A O k A A A A T A A A A A A A A A A A A A A A A A P I A A A B b Q 2 9 u d G V u d F 9 U e X B l c 1 0 u e G 1 s U E s B A i 0 A F A A C A A g A R V 8 L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h o q y 5 5 U 6 F B q q m V T B s / o 4 M A A A A A A g A A A A A A A 2 Y A A M A A A A A Q A A A A h Z c s q G g g v g X A B y 8 H D n u t 7 g A A A A A E g A A A o A A A A B A A A A C c K B a D W 4 w W 6 / n i F T Z 9 z + b M U A A A A D y Z Z L e T i j a o s f t 9 4 v n z W j b m S i E n K g O b 9 G F w i 8 B e 1 N y u r E D x X d v 2 S 6 p G w h C t / 8 g R 9 D 5 + q J 5 v 2 7 i o 8 N / j O w 7 a H v 4 F A k M 2 J x 1 / e e f s D h u D y d 2 6 F A A A A D 2 z X I a G S 7 y y t / W p F b o w W / x d V 8 7 R < / D a t a M a s h u p > 
</file>

<file path=customXml/itemProps1.xml><?xml version="1.0" encoding="utf-8"?>
<ds:datastoreItem xmlns:ds="http://schemas.openxmlformats.org/officeDocument/2006/customXml" ds:itemID="{801CEC4C-90FF-4F01-8F5A-2409F2C08C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Sandwiches</vt:lpstr>
      <vt:lpstr>Pick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Frost</dc:creator>
  <cp:lastModifiedBy>Sebastian Rodriguez</cp:lastModifiedBy>
  <cp:lastPrinted>2020-08-11T19:33:57Z</cp:lastPrinted>
  <dcterms:created xsi:type="dcterms:W3CDTF">2020-07-23T14:50:54Z</dcterms:created>
  <dcterms:modified xsi:type="dcterms:W3CDTF">2020-09-10T17:19:11Z</dcterms:modified>
</cp:coreProperties>
</file>